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Rienessl\"/>
    </mc:Choice>
  </mc:AlternateContent>
  <bookViews>
    <workbookView xWindow="0" yWindow="0" windowWidth="28800" windowHeight="12315"/>
  </bookViews>
  <sheets>
    <sheet name="Stanovení kategorie stavby" sheetId="1" r:id="rId1"/>
  </sheets>
  <definedNames>
    <definedName name="_xlnm.Print_Area" localSheetId="0">'Stanovení kategorie stavby'!$A$1:$AD$49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 l="1"/>
  <c r="AL23" i="1"/>
  <c r="AP41" i="1" a="1"/>
  <c r="AP41" i="1" s="1"/>
  <c r="AD23" i="1"/>
  <c r="AG11" i="1"/>
  <c r="AP42" i="1"/>
  <c r="AM22" i="1"/>
  <c r="AG22" i="1"/>
  <c r="AG46" i="1"/>
  <c r="AG48" i="1"/>
  <c r="AG44" i="1"/>
  <c r="AG43" i="1"/>
  <c r="AG41" i="1"/>
  <c r="AG42" i="1"/>
  <c r="AG45" i="1"/>
  <c r="AG47" i="1"/>
  <c r="AG49" i="1"/>
  <c r="AG40" i="1"/>
  <c r="AG10" i="1"/>
  <c r="AG14" i="1"/>
  <c r="AG37" i="1"/>
  <c r="AG36" i="1"/>
  <c r="AG35" i="1"/>
  <c r="AG31" i="1"/>
  <c r="AG32" i="1"/>
  <c r="AG30" i="1"/>
  <c r="AG29" i="1"/>
  <c r="AG28" i="1"/>
  <c r="AH28" i="1"/>
  <c r="AH27" i="1"/>
  <c r="AG27" i="1"/>
  <c r="AK11" i="1"/>
  <c r="AG17" i="1"/>
  <c r="AH11" i="1" l="1"/>
  <c r="AH32" i="1"/>
  <c r="AH49" i="1"/>
  <c r="W39" i="1" s="1"/>
  <c r="AH37" i="1"/>
  <c r="AD11" i="1"/>
  <c r="W26" i="1" l="1"/>
  <c r="AK14" i="1"/>
  <c r="AJ37" i="1"/>
  <c r="W34" i="1"/>
  <c r="AM24" i="1"/>
  <c r="AL24" i="1"/>
  <c r="AK24" i="1"/>
  <c r="AK20" i="1"/>
  <c r="AM21" i="1"/>
  <c r="AL21" i="1"/>
  <c r="AK21" i="1"/>
  <c r="AL20" i="1"/>
  <c r="AG21" i="1"/>
  <c r="AD21" i="1"/>
  <c r="AD24" i="1"/>
  <c r="AG24" i="1"/>
  <c r="AG20" i="1"/>
  <c r="AG19" i="1"/>
  <c r="AG18" i="1"/>
  <c r="AD46" i="1"/>
  <c r="AP54" i="1"/>
  <c r="AP53" i="1"/>
  <c r="AP52" i="1"/>
  <c r="AP51" i="1"/>
  <c r="AP50" i="1"/>
  <c r="AP49" i="1"/>
  <c r="AP31" i="1" l="1"/>
  <c r="AP27" i="1"/>
  <c r="AP48" i="1"/>
  <c r="AP29" i="1"/>
  <c r="AP32" i="1"/>
  <c r="AP28" i="1"/>
  <c r="AP46" i="1"/>
  <c r="AP30" i="1"/>
  <c r="AP47" i="1"/>
  <c r="AL25" i="1"/>
  <c r="AM25" i="1"/>
  <c r="AH24" i="1"/>
  <c r="AP33" i="1"/>
  <c r="W16" i="1" l="1"/>
  <c r="AK13" i="1"/>
  <c r="V36" i="1"/>
  <c r="V35" i="1"/>
  <c r="V37" i="1"/>
  <c r="T32" i="1"/>
  <c r="AD44" i="1" l="1"/>
  <c r="AD20" i="1"/>
  <c r="AD48" i="1"/>
  <c r="AD43" i="1"/>
  <c r="AP40" i="1"/>
  <c r="AP39" i="1"/>
  <c r="AP38" i="1"/>
  <c r="AP37" i="1"/>
  <c r="AJ19" i="1"/>
  <c r="AK19" i="1" s="1"/>
  <c r="AJ18" i="1"/>
  <c r="AK18" i="1" s="1"/>
  <c r="AJ17" i="1"/>
  <c r="AK17" i="1" s="1"/>
  <c r="AK25" i="1" l="1"/>
  <c r="AL13" i="1" s="1"/>
  <c r="AP43" i="1"/>
  <c r="AP55" i="1" l="1"/>
  <c r="AP34" i="1" l="1"/>
  <c r="AL14" i="1" s="1"/>
  <c r="M7" i="1" s="1"/>
  <c r="M8" i="1" l="1"/>
  <c r="AC7" i="1" s="1"/>
  <c r="Z7" i="1"/>
</calcChain>
</file>

<file path=xl/comments1.xml><?xml version="1.0" encoding="utf-8"?>
<comments xmlns="http://schemas.openxmlformats.org/spreadsheetml/2006/main">
  <authors>
    <author>Zdeněk Bárta</author>
  </authors>
  <commentList>
    <comment ref="B10" authorId="0" shapeId="0">
      <text>
        <r>
          <rPr>
            <sz val="9"/>
            <color indexed="81"/>
            <rFont val="Tahoma"/>
            <family val="2"/>
            <charset val="238"/>
          </rPr>
          <t>Stavbou kategorie 0 se pro účely této vyhlášky rozumí
a) vodní dílo, včetně vodní cesty, s výjimkou budovy nádrž nebo zásobník na vodu nebo jinou nehořlavou kapalinu a exteriérový bazén, pokud se nejedná o zdroj požární vody,
b) stožár, anténa, základnová stanice radiokomunikačních a telekomunikačních provozů s výjimkou budovy,
c) zeď, oplocení,
d) samostatně stojící skleník,
e) pozemní komunikace nebo zpevněná plocha s výjimkou dálnice nebo stavby pozemní komunikace nebo zpevněné plochy plnící funkci přístupové komunikace nebo nástupní plochy pro požární techniku,
f) parkoviště s výjimkou budovy,
g) stavba dráhy s výjimkou budovy nebo tunelu,
h) informační a reklamní zařízení, pokud není umístěno v rámci budovy,
i) stavba mostní váhy,
j) mycí rampa,
k) podzemní vedení distribuční soustavy v elektroenergetice a v plynárenství, elektronická a optická síť, rozvodné tepelné zařízení, s výjimkou budovy,
l) vedení sítě veřejného osvětlení včetně stožárů a systémů řídící, zabezpečovací, informační a telekomunikační techniky,
m) vodovodní, kanalizační a energetická přípojka a přípojka elektronických komunikací,
n) sportovní a dětské hřiště, umístěné mimo budovu, s výjimkou hřiště, které je součástí budovy.
Stavbou kategorie 0 se pro účely této vyhlášky rozumí rovněž udržovací práce nebo stavební úpravy, pokud jejich provedení negativně neovlivní požární bezpečnost stavby nebo nezasáhne trvalý ochranný prostor stálého úkrytu. Takovéto udržovací práce nebo stavební úpravy se bez ohledu na vlastní kategorii stavby, ve které se budou realizovat, posoudí z hlediska požadavků na projektovou dokumentaci nebo dokumentaci stavby jako stavba kategorie 0. Ustanovení § 3 odst. 1 vyhlášky se v těchto případech nepoužije.</t>
        </r>
      </text>
    </comment>
    <comment ref="B14" authorId="0" shapeId="0">
      <text>
        <r>
          <rPr>
            <sz val="9"/>
            <color indexed="81"/>
            <rFont val="Tahoma"/>
            <family val="2"/>
            <charset val="238"/>
          </rPr>
          <t>Budovou se rozumí nadzemní stavba včetně její podzemní části prostorově soustředěná a navenek převážně uzavřená obvodovými stěnami a střešní konstrukcí.</t>
        </r>
      </text>
    </comment>
    <comment ref="B17" authorId="0" shapeId="0">
      <text>
        <r>
          <rPr>
            <sz val="9"/>
            <color indexed="81"/>
            <rFont val="Tahoma"/>
            <family val="2"/>
            <charset val="238"/>
          </rPr>
          <t>Stavba, která není budovou
1. o výšce maximálně 9 m, nebo 22,5 m jedná-li se o stavbu s 1. třídou využití,
2. určená pro nejvýše 400 osob.</t>
        </r>
      </text>
    </comment>
    <comment ref="B19" authorId="0" shapeId="0">
      <text>
        <r>
          <rPr>
            <sz val="9"/>
            <color indexed="81"/>
            <rFont val="Tahoma"/>
            <family val="2"/>
            <charset val="238"/>
          </rPr>
          <t>Stavba pozemní kominikace a zpevněné plochy plnící funkci přístupové komunikace nebo nástupní plochy pro požární techniku.</t>
        </r>
      </text>
    </comment>
    <comment ref="B23" authorId="0" shapeId="0">
      <text>
        <r>
          <rPr>
            <sz val="9"/>
            <color indexed="81"/>
            <rFont val="Tahoma"/>
            <family val="2"/>
            <charset val="238"/>
          </rPr>
          <t xml:space="preserve">stavba, ve které se může oprávněně vyskytovat látka s akutní toxicitou kategorie 1 o celkovém množství větším než 100 kg, látka s akutní toxicitou kategorie 2 o celkovém množství větším než 1000 kg nebo látka s akutní toxicitou kategorie 3 o celkovém množství větším než 1000 kg v případě inhalační cesty expozice*)
</t>
        </r>
        <r>
          <rPr>
            <sz val="3"/>
            <color indexed="81"/>
            <rFont val="Tahoma"/>
            <family val="2"/>
            <charset val="238"/>
          </rPr>
          <t xml:space="preserve"> </t>
        </r>
        <r>
          <rPr>
            <sz val="9"/>
            <color indexed="81"/>
            <rFont val="Tahoma"/>
            <family val="2"/>
            <charset val="238"/>
          </rPr>
          <t xml:space="preserve">
</t>
        </r>
        <r>
          <rPr>
            <b/>
            <u/>
            <sz val="9"/>
            <color indexed="81"/>
            <rFont val="Tahoma"/>
            <family val="2"/>
            <charset val="238"/>
          </rPr>
          <t>Definice látek:</t>
        </r>
        <r>
          <rPr>
            <sz val="9"/>
            <color indexed="81"/>
            <rFont val="Tahoma"/>
            <family val="2"/>
            <charset val="238"/>
          </rPr>
          <t xml:space="preserve">
Čl. 3.1 Přílohy I nařízení Evropského parlamentu a Rady (ES) č. 1272/2008 ze dne 16. prosince 2008 o klasifikaci, označování a balení látek a směsí, o změně a zrušení směrnic 67/548/EHS a 1999/45/ES a o změně nařízení (ES) č. 1907/2006, v platném znění</t>
        </r>
      </text>
    </comment>
    <comment ref="R27" authorId="0" shapeId="0">
      <text>
        <r>
          <rPr>
            <u/>
            <sz val="9"/>
            <color indexed="81"/>
            <rFont val="Tahoma"/>
            <family val="2"/>
            <charset val="238"/>
          </rPr>
          <t>Nadzemním podlažím</t>
        </r>
        <r>
          <rPr>
            <sz val="9"/>
            <color indexed="81"/>
            <rFont val="Tahoma"/>
            <family val="2"/>
            <charset val="238"/>
          </rPr>
          <t xml:space="preserve"> se rozumí každé podlaží, které má úroveň podlahy nebo její převažující části výše nebo rovno 800 mm pod nejvyšší úrovní přilehlého terénu v pásmu širokém 5,0 m po obvodu budovy.</t>
        </r>
      </text>
    </comment>
    <comment ref="B28" authorId="0" shapeId="0">
      <text>
        <r>
          <rPr>
            <u/>
            <sz val="9"/>
            <color indexed="81"/>
            <rFont val="Tahoma"/>
            <family val="2"/>
            <charset val="238"/>
          </rPr>
          <t>Výškou stavby u budovy</t>
        </r>
        <r>
          <rPr>
            <sz val="9"/>
            <color indexed="81"/>
            <rFont val="Tahoma"/>
            <family val="2"/>
            <charset val="238"/>
          </rPr>
          <t xml:space="preserve"> se rozumí svislá vzdálenost od povrchu podlahy prvního nejníže položeného nadzemního podlaží k povrchu podlahy posledního nejvýše situovaného nadzemního podlaží.
</t>
        </r>
        <r>
          <rPr>
            <u/>
            <sz val="9"/>
            <color indexed="81"/>
            <rFont val="Tahoma"/>
            <family val="2"/>
            <charset val="238"/>
          </rPr>
          <t>Výškou stavby u stavby, která není budovou</t>
        </r>
        <r>
          <rPr>
            <sz val="9"/>
            <color indexed="81"/>
            <rFont val="Tahoma"/>
            <family val="2"/>
            <charset val="238"/>
          </rPr>
          <t xml:space="preserve">, se rozumí výška její nadzemní části, ve které se předpokládá pobyt osob nebo vedení požárního zásahu.
</t>
        </r>
        <r>
          <rPr>
            <u/>
            <sz val="9"/>
            <color indexed="81"/>
            <rFont val="Tahoma"/>
            <family val="2"/>
            <charset val="238"/>
          </rPr>
          <t>Další upřesnění</t>
        </r>
        <r>
          <rPr>
            <sz val="9"/>
            <color indexed="81"/>
            <rFont val="Tahoma"/>
            <family val="2"/>
            <charset val="238"/>
          </rPr>
          <t xml:space="preserve">
U stavby s více nadzemními podlažími se při stanovení výšky stavby a počtu podlaží nepřihlíží k poslednímu nadzemnímu technologickému podlaží nebo půdnímu prostoru, pokud nejsou určeny pro pobyt osob, nenachází se zde pracovní prostor, na nemž je pracovník pravidelně přítomen více než 2 hodiny za směnu, nebo neslouží ke skladování nebo ukládání hořlavých látek. U stavby o jednom nadzemním podlaží nebo stavby, která má pouze podzemní podlaží, platí, že má výšku rovnu nule.</t>
        </r>
      </text>
    </comment>
    <comment ref="R28" authorId="0" shapeId="0">
      <text>
        <r>
          <rPr>
            <u/>
            <sz val="9"/>
            <color indexed="81"/>
            <rFont val="Tahoma"/>
            <family val="2"/>
            <charset val="238"/>
          </rPr>
          <t>Podzemním podlažím</t>
        </r>
        <r>
          <rPr>
            <sz val="9"/>
            <color indexed="81"/>
            <rFont val="Tahoma"/>
            <family val="2"/>
            <charset val="238"/>
          </rPr>
          <t xml:space="preserve"> se rozumí každé podlaží, které má úroveň podlahy nebo její převažující části níže než 800 mm pod nejvyšší úrovní přilehlého terénu v pásmu širokém 5,0 m po obvodu budovy.</t>
        </r>
      </text>
    </comment>
    <comment ref="B29" authorId="0" shapeId="0">
      <text>
        <r>
          <rPr>
            <u/>
            <sz val="9"/>
            <color indexed="81"/>
            <rFont val="Tahoma"/>
            <family val="2"/>
            <charset val="238"/>
          </rPr>
          <t>Světlou výškou podlaží</t>
        </r>
        <r>
          <rPr>
            <sz val="9"/>
            <color indexed="81"/>
            <rFont val="Tahoma"/>
            <family val="2"/>
            <charset val="238"/>
          </rPr>
          <t xml:space="preserve"> se rozumí svislá vzdálenost mezi horním lícem podlahy a rovinou spodního líce stropu nebo zavěšeného stropního podhledu tohoto podlaží. U trámových stropů s viditelnými trámy se světlou výškou rozumí vzdálenost mezi horním lícem podlahy po spodní líc podhledu stropu mezi trámy, u stropu klenbového po spodní líc vrcholu klenby a u stropu šikmého po nejvyšší bod zešikmení.</t>
        </r>
      </text>
    </comment>
    <comment ref="B30" authorId="0" shapeId="0">
      <text>
        <r>
          <rPr>
            <sz val="9"/>
            <color indexed="81"/>
            <rFont val="Tahoma"/>
            <family val="2"/>
            <charset val="238"/>
          </rPr>
          <t>Počet osob, pro které je stavba určena, se stanovuje podle projektované kapacity stavby s přihlédnutím k maximální možné obsazenosti objektu. Nelze-li počet osob stanovit podle věty první, stanoví se podle ČSN 73 0818:1997 Požární bezpečnost staveb – Obsazení objektu osobami, ve znění změny Z1:2002.</t>
        </r>
      </text>
    </comment>
    <comment ref="B35" authorId="0" shapeId="0">
      <text>
        <r>
          <rPr>
            <u/>
            <sz val="9"/>
            <color indexed="81"/>
            <rFont val="Tahoma"/>
            <family val="2"/>
            <charset val="238"/>
          </rPr>
          <t>Prostorem určeným pro spánek</t>
        </r>
        <r>
          <rPr>
            <sz val="9"/>
            <color indexed="81"/>
            <rFont val="Tahoma"/>
            <family val="2"/>
            <charset val="238"/>
          </rPr>
          <t xml:space="preserve"> se rozumí prostor ve stavbě, který je určen pro spánek osob s výjimkou prostoru, který je určen pro spánek výhradně při výkonu pohotovosti.</t>
        </r>
      </text>
    </comment>
    <comment ref="B36" authorId="0" shapeId="0">
      <text>
        <r>
          <rPr>
            <u/>
            <sz val="9"/>
            <color indexed="81"/>
            <rFont val="Tahoma"/>
            <family val="2"/>
            <charset val="238"/>
          </rPr>
          <t>Prostorem určeným pro veřejnost</t>
        </r>
        <r>
          <rPr>
            <sz val="9"/>
            <color indexed="81"/>
            <rFont val="Tahoma"/>
            <family val="2"/>
            <charset val="238"/>
          </rPr>
          <t xml:space="preserve"> se rozumí prostor ve stavbě, který je určený k užívání osobou, která není provozovatelem činnosti v tomto prostoru, není zaměstnancem nebo osobou v obdobném postavení při plnění úkolů vyplývajících z tohoto postavení k tomuto provozovateli nebo není vlastníkem tohoto prostoru.</t>
        </r>
      </text>
    </comment>
    <comment ref="B37" authorId="0" shapeId="0">
      <text>
        <r>
          <rPr>
            <u/>
            <sz val="9"/>
            <color indexed="81"/>
            <rFont val="Tahoma"/>
            <family val="2"/>
            <charset val="238"/>
          </rPr>
          <t>Prostorem určeným pro osoby, jejichž evakuace při požáru je podmíněna asistencí dalších osob</t>
        </r>
        <r>
          <rPr>
            <sz val="9"/>
            <color indexed="81"/>
            <rFont val="Tahoma"/>
            <family val="2"/>
            <charset val="238"/>
          </rPr>
          <t>, se rozumí prostor ve stavbě určený k užívání osobami s těžkou vadou nosného nebo pohybového ústrojí, těžkým sluchovým nebo zrakovým postižením, těžkou nebo hlubokou mentální retardací, osobami v detenci, osobami ve výkonu vazby, osobami ve výkonu trestu odnětí svobody, nebo osobami, které mají významně sníženou pohyblivost nebo orientaci v souvislosti s poskytováním zdravotní péče, nebo dětmi do šesti let věku.</t>
        </r>
      </text>
    </comment>
    <comment ref="B43" authorId="0" shapeId="0">
      <text>
        <r>
          <rPr>
            <b/>
            <u/>
            <sz val="9"/>
            <color indexed="81"/>
            <rFont val="Tahoma"/>
            <family val="2"/>
            <charset val="238"/>
          </rPr>
          <t>Definice hořlavých kapalin:</t>
        </r>
        <r>
          <rPr>
            <sz val="9"/>
            <color indexed="81"/>
            <rFont val="Tahoma"/>
            <family val="2"/>
            <charset val="238"/>
          </rPr>
          <t xml:space="preserve">
Čl. 2.6.1 přílohy I nařízení Evropského parlamentu a Rady (ES) č. 1272/2008 ze dne 16. prosince 2008 o klasifikaci, označování a balení látek a směsí, o změně a zrušení směrnic 67/548/EHS a 1999/45/ES a o změně nařízení (ES) č. 1907/2006, v platném znění
</t>
        </r>
        <r>
          <rPr>
            <i/>
            <u/>
            <sz val="9"/>
            <color indexed="81"/>
            <rFont val="Tahoma"/>
            <family val="2"/>
            <charset val="238"/>
          </rPr>
          <t>hořlavou kapalinou</t>
        </r>
        <r>
          <rPr>
            <i/>
            <sz val="9"/>
            <color indexed="81"/>
            <rFont val="Tahoma"/>
            <family val="2"/>
            <charset val="238"/>
          </rPr>
          <t xml:space="preserve"> se rozumí kapalina s bodem vzplanutí nejvýše 60 °C včetně plynových olejů, motorové nafty a LTO</t>
        </r>
      </text>
    </comment>
    <comment ref="B45" authorId="0" shapeId="0">
      <text>
        <r>
          <rPr>
            <sz val="9"/>
            <color indexed="81"/>
            <rFont val="Tahoma"/>
            <family val="2"/>
            <charset val="238"/>
          </rPr>
          <t>§ 27 zákona č. 206/2015 Sb., o pyrotechnických výrobcích a zacházení s nimi a o změně některých zákonů (zákon o pyrotechnice).</t>
        </r>
      </text>
    </comment>
    <comment ref="B46" authorId="0" shapeId="0">
      <text>
        <r>
          <rPr>
            <sz val="9"/>
            <color indexed="81"/>
            <rFont val="Tahoma"/>
            <family val="2"/>
            <charset val="238"/>
          </rPr>
          <t xml:space="preserve">stavba, ve které se může oprávněně vyskytovat látka s akutní toxicitou kategorie 1 o celkovém množství větším než 100 kg, látka s akutní toxicitou kategorie 2 o celkovém množství větším než 1000 kg nebo látka s akutní toxicitou kategorie 3 o celkovém množství větším než 1000 kg v případě inhalační cesty expozice*)
</t>
        </r>
        <r>
          <rPr>
            <sz val="3"/>
            <color indexed="81"/>
            <rFont val="Tahoma"/>
            <family val="2"/>
            <charset val="238"/>
          </rPr>
          <t xml:space="preserve"> </t>
        </r>
        <r>
          <rPr>
            <sz val="9"/>
            <color indexed="81"/>
            <rFont val="Tahoma"/>
            <family val="2"/>
            <charset val="238"/>
          </rPr>
          <t xml:space="preserve">
</t>
        </r>
        <r>
          <rPr>
            <b/>
            <u/>
            <sz val="9"/>
            <color indexed="81"/>
            <rFont val="Tahoma"/>
            <family val="2"/>
            <charset val="238"/>
          </rPr>
          <t>Definice látek:</t>
        </r>
        <r>
          <rPr>
            <sz val="9"/>
            <color indexed="81"/>
            <rFont val="Tahoma"/>
            <family val="2"/>
            <charset val="238"/>
          </rPr>
          <t xml:space="preserve">
Čl. 3.1 Přílohy I nařízení Evropského parlamentu a Rady (ES) č. 1272/2008 ze dne 16. prosince 2008 o klasifikaci, označování a balení látek a směsí, o změně a zrušení směrnic 67/548/EHS a 1999/45/ES a o změně nařízení (ES) č. 1907/2006, v platném znění</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<sst xmlns="http://schemas.openxmlformats.org/spreadsheetml/2006/main" count="203" uniqueCount="153">
  <si>
    <t>Název stavby:</t>
  </si>
  <si>
    <t>Místo stavby:</t>
  </si>
  <si>
    <t>Zastavěná plocha stavby:</t>
  </si>
  <si>
    <t>Prostory určené ke spánku:</t>
  </si>
  <si>
    <t>Prostory pro osoby vyžadující asistenci při evakuaci:</t>
  </si>
  <si>
    <t>--</t>
  </si>
  <si>
    <t>ANO</t>
  </si>
  <si>
    <t>NE</t>
  </si>
  <si>
    <t>Jedná se o stavbu kategorie 0 podle § 39 zákona o požární ochraně:</t>
  </si>
  <si>
    <t>m</t>
  </si>
  <si>
    <t>osob</t>
  </si>
  <si>
    <t>Počet nadzemních podlaží (NP):</t>
  </si>
  <si>
    <t>Počet podzemních podlaží (PP):</t>
  </si>
  <si>
    <t>KATEGORIE STAVBY:</t>
  </si>
  <si>
    <t>TŘÍDA VYUŽITÍ:</t>
  </si>
  <si>
    <t>nestanovuje se</t>
  </si>
  <si>
    <t>TŘÍDY</t>
  </si>
  <si>
    <t>KATEGORIE</t>
  </si>
  <si>
    <t>Stavba kategorie II</t>
  </si>
  <si>
    <t>Stavba kategorie III</t>
  </si>
  <si>
    <t>Počet ubytovaných osob:</t>
  </si>
  <si>
    <t>Počet osob vyžadujících asistenci:</t>
  </si>
  <si>
    <t>Silniční nebo železniční tunel:</t>
  </si>
  <si>
    <t>Délka:</t>
  </si>
  <si>
    <t>Množství:</t>
  </si>
  <si>
    <t>Tunel metra nebo stanice metra:</t>
  </si>
  <si>
    <t>Sklad střeliva:</t>
  </si>
  <si>
    <t>ks</t>
  </si>
  <si>
    <t>Stavba určená k nakládání s výbušninami:</t>
  </si>
  <si>
    <t>C</t>
  </si>
  <si>
    <t>KATEGORIE I</t>
  </si>
  <si>
    <t>Stavba určena výhradně k bydlení:</t>
  </si>
  <si>
    <t>(1)+c1</t>
  </si>
  <si>
    <t>(1)+c2</t>
  </si>
  <si>
    <t>Pobytové místnosti v podzemním podlaží:</t>
  </si>
  <si>
    <t>(1)+c3</t>
  </si>
  <si>
    <t>(1)+c4</t>
  </si>
  <si>
    <t>(1)+c5</t>
  </si>
  <si>
    <t>(1)+e</t>
  </si>
  <si>
    <t>50 a více</t>
  </si>
  <si>
    <t>KATEGORIE I - NESMÍ</t>
  </si>
  <si>
    <t>(2)-b</t>
  </si>
  <si>
    <t>Přístupová komunikace nebo nástupní plocha:</t>
  </si>
  <si>
    <t>Stanovení třídy využití</t>
  </si>
  <si>
    <t>nestanoveno</t>
  </si>
  <si>
    <t>Budova, která je kulturní památkou:</t>
  </si>
  <si>
    <t>(1)-a1</t>
  </si>
  <si>
    <t>(1)-a2</t>
  </si>
  <si>
    <t>(1)-a3</t>
  </si>
  <si>
    <t>(1)-a4</t>
  </si>
  <si>
    <t>(1)-a5</t>
  </si>
  <si>
    <t>(1)-a6</t>
  </si>
  <si>
    <t>(1)-a7</t>
  </si>
  <si>
    <t>(1)-e</t>
  </si>
  <si>
    <t>(1)-f</t>
  </si>
  <si>
    <t>(3)-a</t>
  </si>
  <si>
    <t>(3)-b</t>
  </si>
  <si>
    <t>(3)-c</t>
  </si>
  <si>
    <t>(3)-e</t>
  </si>
  <si>
    <t>Hořlavé kapaliny ve stavbě:</t>
  </si>
  <si>
    <t>Hořlavé nebo hoření podporující plyny:</t>
  </si>
  <si>
    <t>Objem:</t>
  </si>
  <si>
    <t>Zásobník hořlavých, hoření podporujících plynů:</t>
  </si>
  <si>
    <t>Další informace potřebné pro stanovení kategorie stavby</t>
  </si>
  <si>
    <t>Stavba, ve které se skladují pyrotechnické výrobky:</t>
  </si>
  <si>
    <r>
      <t>m</t>
    </r>
    <r>
      <rPr>
        <vertAlign val="superscript"/>
        <sz val="10"/>
        <color theme="1"/>
        <rFont val="Times New Roman"/>
        <family val="1"/>
        <charset val="238"/>
      </rPr>
      <t>2</t>
    </r>
  </si>
  <si>
    <r>
      <t>m</t>
    </r>
    <r>
      <rPr>
        <vertAlign val="superscript"/>
        <sz val="10"/>
        <color theme="1"/>
        <rFont val="Times New Roman"/>
        <family val="1"/>
        <charset val="238"/>
      </rPr>
      <t>3</t>
    </r>
  </si>
  <si>
    <t>STANOVENÍ KATEGORIE STAVBY</t>
  </si>
  <si>
    <t>Z HLEDISKA POŽÁRNÍ BEZPEČNOSTI A OCHRANY OBYVATELSTVA</t>
  </si>
  <si>
    <t>NEDOSTATEČNÉ ÚDAJE</t>
  </si>
  <si>
    <t>Světlá výška podlaží:</t>
  </si>
  <si>
    <t>&lt;=</t>
  </si>
  <si>
    <t>vyplňuje se pouze u jednopodlažních obj.</t>
  </si>
  <si>
    <t>Stavba, ve které se vyskytují látky s akutní toxicitou:</t>
  </si>
  <si>
    <t>kat.1</t>
  </si>
  <si>
    <t>kat.2</t>
  </si>
  <si>
    <t>kat.3*)</t>
  </si>
  <si>
    <t>kg</t>
  </si>
  <si>
    <t>(3)-f</t>
  </si>
  <si>
    <t>(3)-g</t>
  </si>
  <si>
    <t>Stavba, ve které se nachází stálý úkryt:</t>
  </si>
  <si>
    <t>Prostory určené pro veřejnost:</t>
  </si>
  <si>
    <t>Výška stavby:</t>
  </si>
  <si>
    <t>Stavba zdroje požární vody, nejedná-li se o budovu:</t>
  </si>
  <si>
    <t>Stavba splňující požadavky § 7 odst. 2 písm. a):</t>
  </si>
  <si>
    <t>první třída využití</t>
  </si>
  <si>
    <t>druhá třída využití</t>
  </si>
  <si>
    <t>třetí třída využití</t>
  </si>
  <si>
    <t>čtvrtá třída využití</t>
  </si>
  <si>
    <t>pátá třída využití</t>
  </si>
  <si>
    <t>Navrhovaný počet osob:</t>
  </si>
  <si>
    <t>Stavba kategorie 0</t>
  </si>
  <si>
    <t>Stavba kategorie I</t>
  </si>
  <si>
    <t>Velkoobjemové skladovací nádrže pro HK:</t>
  </si>
  <si>
    <t>Základní údaje o stavbě (budově)</t>
  </si>
  <si>
    <t>JEDNÁ SE O STAVBU, KTERÁ TVOŘÍ BUDOVU:</t>
  </si>
  <si>
    <t>Základní údaje o stavbě, která netvoří budovu</t>
  </si>
  <si>
    <t>TABULKA 1 - VYPLNĚNÍ</t>
  </si>
  <si>
    <t>TABULKA 2 - VYPLNĚNÍ</t>
  </si>
  <si>
    <t>TABULKA 3 - VYPLNĚNÍ</t>
  </si>
  <si>
    <t>TABULKA 4 - VYPLNĚNÍ</t>
  </si>
  <si>
    <t>POLE PRO VÝBĚR</t>
  </si>
  <si>
    <t xml:space="preserve">ROZHODOVACÍ </t>
  </si>
  <si>
    <t>PODLAŽNOST</t>
  </si>
  <si>
    <t>ROZ - AKT.TOXICITA</t>
  </si>
  <si>
    <t>kat I - (2)-a</t>
  </si>
  <si>
    <t>kat I - (2)-c</t>
  </si>
  <si>
    <t>vyh:</t>
  </si>
  <si>
    <t>kat I - (2)-d</t>
  </si>
  <si>
    <t>kat 0</t>
  </si>
  <si>
    <t>kat I</t>
  </si>
  <si>
    <t>kat II</t>
  </si>
  <si>
    <t>kat III</t>
  </si>
  <si>
    <t>Stavba je zařazena podle vyhlášky č. 460/2021 Sb.</t>
  </si>
  <si>
    <t>STAVBY KATEGORIE 0</t>
  </si>
  <si>
    <t>odst. 1 písm. a)</t>
  </si>
  <si>
    <t>odst. 1 písm. b)</t>
  </si>
  <si>
    <t>odst. 1 písm. c)</t>
  </si>
  <si>
    <t>odst. 1 písm. d)</t>
  </si>
  <si>
    <t>odst. 1 písm. e)</t>
  </si>
  <si>
    <t>odst. 1 písm. f)</t>
  </si>
  <si>
    <t>odst. 1 písm. g)</t>
  </si>
  <si>
    <t>odst. 1 písm. h)</t>
  </si>
  <si>
    <t>odst. 1 písm. i)</t>
  </si>
  <si>
    <t>odst. 1 písm. j)</t>
  </si>
  <si>
    <t>odst. 1 písm. k)</t>
  </si>
  <si>
    <t>odst. 1 písm. l)</t>
  </si>
  <si>
    <t>odst. 1 písm. m)</t>
  </si>
  <si>
    <t>odst. 1 písm. n)</t>
  </si>
  <si>
    <t>odst. 2</t>
  </si>
  <si>
    <t>Jedná se o udržovací práce nebo stavební úpravy, jejichž provedení negativně neovlivní požární bezpečnost stavby nebo nezasáhnou trvalý ochranný prostor stálého úkrytu.</t>
  </si>
  <si>
    <t>Jedná se o vodní dílo, včetně vodní cesty, s výjimkou budovy nádrž nebo zásobník na vodu nebo jinou nehořlavou kapalinu a exteriérový bazén, pokud se nejedná o zdroj požární vody.</t>
  </si>
  <si>
    <t>Jedná se o stožár, anténa, základnová stanice radiokomunikačních a telekomunikačních provozů s výjimkou budovy.</t>
  </si>
  <si>
    <t>Jedná se o zeď nebo oplocení.</t>
  </si>
  <si>
    <t>Jedná se o samostatně stojící skleník.</t>
  </si>
  <si>
    <t>Jedná se o pozemní komunikace nebo zpevněná plocha s výjimkou dálnice nebo stavby pozemní komunikace nebo zpevněné plochy plnící funkci přístupové komunikace nebo nástupní plochy pro požární techniku.</t>
  </si>
  <si>
    <t>Jedná se o parkoviště s výjimkou budovy.</t>
  </si>
  <si>
    <t>Jedná se o stavbu dráhy s výjimkou budovy nebo tunelu.</t>
  </si>
  <si>
    <t>Jedná se o informační a reklamní zařízení, pokud není umístěno v rámci budovy.</t>
  </si>
  <si>
    <t>Jedná se o stavbu mostní váhy.</t>
  </si>
  <si>
    <t>Jedná se o mycí rampu.</t>
  </si>
  <si>
    <t>Jedná se o podzemní vedení distribuční soustavy v elektroenergetice a v plynárenství, elektronická a optická síť, rozvodné tepelné zařízení, s výjimkou budovy.</t>
  </si>
  <si>
    <t>Jedná se o vodovodní, kanalizační a energetická přípojka a přípojka elektronických komunikací.</t>
  </si>
  <si>
    <t>Jedná se o vedení sítě veřejného osvětlení včetně stožárů a systémů řídící, zabezpečovací, informační a telekomunikační techniky.</t>
  </si>
  <si>
    <t>VYPLNĚNO</t>
  </si>
  <si>
    <t>Jedná se o sportovní a dětské hřiště, umístěné mimo budovu, s výjimkou hřiště, které je součástí budovy.</t>
  </si>
  <si>
    <t>l</t>
  </si>
  <si>
    <t>BUDOVA-NE</t>
  </si>
  <si>
    <t>BUDOVA-ANO</t>
  </si>
  <si>
    <t>KATEGORIE III</t>
  </si>
  <si>
    <t>STAVBA, KTERÁ NETVOŘÍ BUDOVU</t>
  </si>
  <si>
    <t>BUDOVA</t>
  </si>
  <si>
    <t>Ing. Zdeněk Bárta, Hasičský záchraný sbor Plzeňského kraje, verze 2.00 (2022-03-11)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</si>
</sst>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9"/>
      <color indexed="81"/>
      <name val="Tahoma"/>
      <family val="2"/>
      <charset val="238"/>
    </font>
    <font>
      <b/>
      <u/>
      <sz val="10"/>
      <color theme="1"/>
      <name val="Times New Roman"/>
      <family val="1"/>
      <charset val="238"/>
    </font>
    <font>
      <sz val="10"/>
      <color theme="1"/>
      <name val="Times New Roman"/>
      <family val="1"/>
      <charset val="238"/>
    </font>
    <font>
      <b/>
      <sz val="10"/>
      <color theme="1"/>
      <name val="Times New Roman"/>
      <family val="1"/>
      <charset val="238"/>
    </font>
    <font>
      <sz val="11"/>
      <color theme="1"/>
      <name val="Times New Roman"/>
      <family val="1"/>
      <charset val="238"/>
    </font>
    <font>
      <vertAlign val="superscript"/>
      <sz val="10"/>
      <color theme="1"/>
      <name val="Times New Roman"/>
      <family val="1"/>
      <charset val="238"/>
    </font>
    <font>
      <b/>
      <sz val="10"/>
      <color rgb="FFFF0000"/>
      <name val="Times New Roman"/>
      <family val="1"/>
      <charset val="238"/>
    </font>
    <font>
      <b/>
      <sz val="7.5"/>
      <color rgb="FFFF0000"/>
      <name val="Times New Roman"/>
      <family val="1"/>
      <charset val="238"/>
    </font>
    <font>
      <sz val="10"/>
      <color theme="0" tint="-0.499984740745262"/>
      <name val="Times New Roman"/>
      <family val="1"/>
      <charset val="238"/>
    </font>
    <font>
      <sz val="11"/>
      <color theme="0" tint="-0.499984740745262"/>
      <name val="Times New Roman"/>
      <family val="1"/>
      <charset val="238"/>
    </font>
    <font>
      <b/>
      <u/>
      <sz val="9"/>
      <color indexed="81"/>
      <name val="Tahoma"/>
      <family val="2"/>
      <charset val="238"/>
    </font>
    <font>
      <sz val="3"/>
      <color indexed="81"/>
      <name val="Tahoma"/>
      <family val="2"/>
      <charset val="238"/>
    </font>
    <font>
      <u/>
      <sz val="9"/>
      <color indexed="81"/>
      <name val="Tahoma"/>
      <family val="2"/>
      <charset val="238"/>
    </font>
    <font>
      <i/>
      <u/>
      <sz val="9"/>
      <color indexed="81"/>
      <name val="Tahoma"/>
      <family val="2"/>
      <charset val="238"/>
    </font>
    <font>
      <i/>
      <sz val="9"/>
      <color indexed="81"/>
      <name val="Tahoma"/>
      <family val="2"/>
      <charset val="238"/>
    </font>
    <font>
      <b/>
      <sz val="18"/>
      <color theme="1"/>
      <name val="Times New Roman"/>
      <family val="1"/>
      <charset val="238"/>
    </font>
    <font>
      <b/>
      <sz val="18"/>
      <color theme="1"/>
      <name val="Calibri"/>
      <family val="2"/>
      <charset val="238"/>
      <scheme val="minor"/>
    </font>
    <font>
      <b/>
      <u/>
      <sz val="12"/>
      <color theme="1"/>
      <name val="Times New Roman"/>
      <family val="1"/>
      <charset val="238"/>
    </font>
    <font>
      <b/>
      <u/>
      <sz val="14"/>
      <color theme="1"/>
      <name val="Times New Roman"/>
      <family val="1"/>
      <charset val="238"/>
    </font>
    <font>
      <b/>
      <sz val="11"/>
      <color theme="1"/>
      <name val="Times New Roman"/>
      <family val="1"/>
      <charset val="238"/>
    </font>
    <font>
      <b/>
      <u/>
      <sz val="11"/>
      <color theme="9"/>
      <name val="Times New Roman"/>
      <family val="1"/>
      <charset val="238"/>
    </font>
    <font>
      <sz val="11"/>
      <color theme="9"/>
      <name val="Calibri"/>
      <family val="2"/>
      <charset val="238"/>
      <scheme val="minor"/>
    </font>
    <font>
      <sz val="10"/>
      <color theme="1"/>
      <name val="Calibri"/>
      <family val="2"/>
      <charset val="238"/>
      <scheme val="minor"/>
    </font>
    <font>
      <sz val="8"/>
      <name val="Times New Roman"/>
      <family val="1"/>
      <charset val="238"/>
    </font>
    <font>
      <sz val="8"/>
      <name val="Calibri"/>
      <family val="2"/>
      <charset val="238"/>
      <scheme val="minor"/>
    </font>
    <font>
      <i/>
      <sz val="9"/>
      <color theme="1"/>
      <name val="Times New Roman"/>
      <family val="1"/>
      <charset val="238"/>
    </font>
    <font>
      <i/>
      <sz val="9"/>
      <color theme="1"/>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C000"/>
        <bgColor indexed="64"/>
      </patternFill>
    </fill>
  </fills>
  <borders count="1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3" fillId="0" borderId="0" xfId="0" applyFont="1" applyAlignment="1" applyProtection="1">
      <alignment vertical="center"/>
      <protection hidden="1"/>
    </xf>
    <xf numFmtId="0" fontId="3" fillId="0" borderId="0" xfId="0" quotePrefix="1" applyFont="1" applyAlignment="1" applyProtection="1">
      <alignment vertical="center"/>
      <protection hidden="1"/>
    </xf>
    <xf numFmtId="0" fontId="3" fillId="0" borderId="0" xfId="0" applyFont="1" applyAlignment="1" applyProtection="1">
      <alignment horizontal="right" vertical="center"/>
      <protection hidden="1"/>
    </xf>
    <xf numFmtId="0" fontId="4" fillId="0" borderId="0" xfId="0" applyFont="1" applyAlignment="1" applyProtection="1">
      <alignment horizontal="righ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horizontal="center" vertical="center"/>
      <protection hidden="1"/>
    </xf>
    <xf numFmtId="0" fontId="3" fillId="0" borderId="3" xfId="0" applyFont="1" applyBorder="1" applyAlignment="1" applyProtection="1">
      <alignment vertical="center"/>
      <protection hidden="1"/>
    </xf>
    <xf numFmtId="0" fontId="3" fillId="0" borderId="4" xfId="0" applyFont="1" applyBorder="1" applyAlignment="1" applyProtection="1">
      <alignment vertical="center"/>
      <protection hidden="1"/>
    </xf>
    <xf numFmtId="0" fontId="4" fillId="0" borderId="5" xfId="0" applyFont="1" applyBorder="1" applyAlignment="1" applyProtection="1">
      <alignment horizontal="right" vertical="center"/>
      <protection hidden="1"/>
    </xf>
    <xf numFmtId="0" fontId="3" fillId="0" borderId="0" xfId="0" applyFont="1" applyBorder="1" applyAlignment="1" applyProtection="1">
      <alignment vertical="center"/>
      <protection hidden="1"/>
    </xf>
    <xf numFmtId="0" fontId="7" fillId="0" borderId="6" xfId="0" applyFont="1" applyBorder="1" applyAlignment="1" applyProtection="1">
      <alignment horizontal="center" vertical="center"/>
      <protection hidden="1"/>
    </xf>
    <xf numFmtId="0" fontId="4" fillId="0" borderId="0" xfId="0" applyFont="1" applyBorder="1" applyAlignment="1" applyProtection="1">
      <alignment horizontal="right" vertical="center"/>
      <protection hidden="1"/>
    </xf>
    <xf numFmtId="0" fontId="20" fillId="0" borderId="0" xfId="0" applyFont="1" applyBorder="1" applyAlignment="1" applyProtection="1">
      <alignment horizontal="right" vertical="center"/>
      <protection hidden="1"/>
    </xf>
    <xf numFmtId="0" fontId="20" fillId="0" borderId="0" xfId="0" applyFont="1" applyFill="1" applyBorder="1" applyAlignment="1" applyProtection="1">
      <alignment horizontal="right" vertical="center"/>
      <protection hidden="1"/>
    </xf>
    <xf numFmtId="0" fontId="3"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3" fillId="0" borderId="11" xfId="0" applyFont="1" applyBorder="1" applyAlignment="1" applyProtection="1">
      <alignment vertical="center"/>
      <protection hidden="1"/>
    </xf>
    <xf numFmtId="0" fontId="3" fillId="0" borderId="12" xfId="0" applyFont="1" applyBorder="1" applyAlignment="1" applyProtection="1">
      <alignment vertical="center"/>
      <protection hidden="1"/>
    </xf>
    <xf numFmtId="0" fontId="3" fillId="0" borderId="6" xfId="0" applyFont="1" applyBorder="1" applyAlignment="1" applyProtection="1">
      <alignment vertical="center"/>
      <protection hidden="1"/>
    </xf>
    <xf numFmtId="0" fontId="3" fillId="2" borderId="0" xfId="0" applyFont="1" applyFill="1" applyAlignment="1" applyProtection="1">
      <alignment vertical="center"/>
      <protection hidden="1"/>
    </xf>
    <xf numFmtId="0" fontId="3" fillId="0" borderId="0" xfId="0" applyFont="1" applyBorder="1" applyAlignment="1" applyProtection="1">
      <alignment horizontal="right" vertical="center"/>
      <protection hidden="1"/>
    </xf>
    <xf numFmtId="4" fontId="3" fillId="0" borderId="0" xfId="0" applyNumberFormat="1" applyFont="1" applyFill="1" applyBorder="1" applyAlignment="1" applyProtection="1">
      <alignment vertical="center" shrinkToFit="1"/>
      <protection hidden="1"/>
    </xf>
    <xf numFmtId="0" fontId="7" fillId="0" borderId="9"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9" fillId="0" borderId="0" xfId="0" applyFont="1" applyBorder="1" applyAlignment="1" applyProtection="1">
      <alignment horizontal="left" vertical="center"/>
      <protection hidden="1"/>
    </xf>
    <xf numFmtId="0" fontId="10" fillId="0" borderId="0" xfId="0" applyFont="1" applyBorder="1" applyAlignment="1" applyProtection="1">
      <alignment horizontal="right" vertical="center"/>
      <protection hidden="1"/>
    </xf>
    <xf numFmtId="0" fontId="9" fillId="0" borderId="0" xfId="0" applyFont="1" applyBorder="1" applyAlignment="1" applyProtection="1">
      <alignment vertical="center"/>
      <protection hidden="1"/>
    </xf>
    <xf numFmtId="0" fontId="9" fillId="0" borderId="6" xfId="0" applyFont="1" applyBorder="1" applyAlignment="1" applyProtection="1">
      <alignment vertical="center"/>
      <protection hidden="1"/>
    </xf>
    <xf numFmtId="0" fontId="7" fillId="0" borderId="8" xfId="0" applyFont="1" applyBorder="1" applyAlignment="1" applyProtection="1">
      <alignment horizontal="center" vertical="center"/>
      <protection hidden="1"/>
    </xf>
    <xf numFmtId="0" fontId="3" fillId="0" borderId="8"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4" fontId="3" fillId="0" borderId="0" xfId="0" applyNumberFormat="1" applyFont="1" applyAlignment="1" applyProtection="1">
      <alignment vertical="center"/>
      <protection hidden="1"/>
    </xf>
    <xf numFmtId="0" fontId="3" fillId="0" borderId="9" xfId="0" applyFont="1" applyBorder="1" applyAlignment="1" applyProtection="1">
      <alignment vertical="center"/>
      <protection hidden="1"/>
    </xf>
    <xf numFmtId="0" fontId="4" fillId="3" borderId="5" xfId="0" applyFont="1" applyFill="1" applyBorder="1" applyAlignment="1" applyProtection="1">
      <alignment horizontal="center" vertical="center" textRotation="90" wrapText="1"/>
      <protection hidden="1"/>
    </xf>
    <xf numFmtId="0" fontId="28" fillId="3" borderId="5" xfId="0" applyFont="1" applyFill="1" applyBorder="1" applyAlignment="1" applyProtection="1">
      <alignment horizontal="center" vertical="center" textRotation="90" wrapText="1"/>
      <protection hidden="1"/>
    </xf>
    <xf numFmtId="0" fontId="4" fillId="4" borderId="5" xfId="0" applyFont="1" applyFill="1" applyBorder="1" applyAlignment="1" applyProtection="1">
      <alignment horizontal="center" vertical="center" textRotation="90"/>
      <protection hidden="1"/>
    </xf>
    <xf numFmtId="0" fontId="28" fillId="4" borderId="5" xfId="0" applyFont="1" applyFill="1" applyBorder="1" applyAlignment="1" applyProtection="1">
      <alignment horizontal="center" vertical="center" textRotation="90"/>
      <protection hidden="1"/>
    </xf>
    <xf numFmtId="0" fontId="4" fillId="0" borderId="10" xfId="0" applyFont="1" applyBorder="1" applyAlignment="1" applyProtection="1">
      <alignment horizontal="right" vertical="center"/>
      <protection hidden="1"/>
    </xf>
    <xf numFmtId="0" fontId="4" fillId="0" borderId="11" xfId="0" applyFont="1" applyBorder="1" applyAlignment="1" applyProtection="1">
      <alignment horizontal="right" vertical="center"/>
      <protection hidden="1"/>
    </xf>
    <xf numFmtId="0" fontId="3" fillId="2" borderId="11" xfId="0" applyFont="1" applyFill="1" applyBorder="1" applyAlignment="1" applyProtection="1">
      <alignment horizontal="center" vertical="center"/>
      <protection locked="0" hidden="1"/>
    </xf>
    <xf numFmtId="0" fontId="4" fillId="0" borderId="2" xfId="0" applyFont="1" applyBorder="1" applyAlignment="1" applyProtection="1">
      <alignment horizontal="right" vertical="center"/>
      <protection hidden="1"/>
    </xf>
    <xf numFmtId="0" fontId="20" fillId="0" borderId="3" xfId="0" applyFont="1" applyBorder="1" applyAlignment="1" applyProtection="1">
      <alignment horizontal="right" vertical="center"/>
      <protection hidden="1"/>
    </xf>
    <xf numFmtId="0" fontId="0" fillId="0" borderId="3" xfId="0" applyBorder="1" applyAlignment="1" applyProtection="1">
      <alignment vertical="center"/>
      <protection hidden="1"/>
    </xf>
    <xf numFmtId="0" fontId="4" fillId="0" borderId="0" xfId="0" applyFont="1" applyBorder="1" applyAlignment="1" applyProtection="1">
      <alignment horizontal="right" vertical="center"/>
      <protection hidden="1"/>
    </xf>
    <xf numFmtId="0" fontId="23" fillId="0" borderId="0" xfId="0" applyFont="1" applyAlignment="1" applyProtection="1">
      <alignment horizontal="right" vertical="center"/>
      <protection hidden="1"/>
    </xf>
    <xf numFmtId="0" fontId="3" fillId="2" borderId="0" xfId="0" applyFont="1" applyFill="1" applyBorder="1" applyAlignment="1" applyProtection="1">
      <alignment horizontal="center" vertical="center"/>
      <protection locked="0" hidden="1"/>
    </xf>
    <xf numFmtId="0" fontId="23" fillId="2" borderId="0" xfId="0" applyFont="1" applyFill="1" applyAlignment="1" applyProtection="1">
      <alignment horizontal="center" vertical="center"/>
      <protection locked="0" hidden="1"/>
    </xf>
    <xf numFmtId="0" fontId="23" fillId="0" borderId="0" xfId="0" applyFont="1" applyAlignment="1" applyProtection="1">
      <alignment horizontal="center" vertical="center"/>
      <protection locked="0" hidden="1"/>
    </xf>
    <xf numFmtId="0" fontId="26" fillId="0" borderId="7"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3" fillId="2" borderId="0" xfId="0" quotePrefix="1" applyFont="1" applyFill="1" applyBorder="1" applyAlignment="1" applyProtection="1">
      <alignment horizontal="center" vertical="center"/>
      <protection locked="0" hidden="1"/>
    </xf>
    <xf numFmtId="0" fontId="3" fillId="0" borderId="5" xfId="0" applyFont="1" applyBorder="1" applyAlignment="1" applyProtection="1">
      <alignment horizontal="right" vertical="center"/>
      <protection hidden="1"/>
    </xf>
    <xf numFmtId="0" fontId="3" fillId="0" borderId="0" xfId="0" applyFont="1" applyBorder="1" applyAlignment="1" applyProtection="1">
      <alignment horizontal="right" vertical="center"/>
      <protection hidden="1"/>
    </xf>
    <xf numFmtId="4" fontId="3" fillId="2" borderId="0" xfId="0" applyNumberFormat="1" applyFont="1" applyFill="1" applyBorder="1" applyAlignment="1" applyProtection="1">
      <alignment horizontal="right" vertical="center" shrinkToFit="1"/>
      <protection locked="0" hidden="1"/>
    </xf>
    <xf numFmtId="0" fontId="3" fillId="0" borderId="0" xfId="0" applyFont="1" applyBorder="1" applyAlignment="1" applyProtection="1">
      <alignment vertical="center"/>
      <protection hidden="1"/>
    </xf>
    <xf numFmtId="0" fontId="3" fillId="0" borderId="7" xfId="0" applyFont="1" applyBorder="1" applyAlignment="1" applyProtection="1">
      <alignment horizontal="right" vertical="center"/>
      <protection hidden="1"/>
    </xf>
    <xf numFmtId="0" fontId="3" fillId="0" borderId="8" xfId="0" applyFont="1" applyBorder="1" applyAlignment="1" applyProtection="1">
      <alignment horizontal="right" vertical="center"/>
      <protection hidden="1"/>
    </xf>
    <xf numFmtId="0" fontId="3" fillId="2" borderId="8" xfId="0" applyFont="1" applyFill="1" applyBorder="1" applyAlignment="1" applyProtection="1">
      <alignment horizontal="center" vertical="center"/>
      <protection locked="0" hidden="1"/>
    </xf>
    <xf numFmtId="0" fontId="8" fillId="0" borderId="0" xfId="0" applyFont="1" applyBorder="1" applyAlignment="1" applyProtection="1">
      <alignment horizontal="center" vertical="center" wrapText="1"/>
      <protection hidden="1"/>
    </xf>
    <xf numFmtId="0" fontId="0" fillId="0" borderId="0" xfId="0" applyAlignment="1" applyProtection="1">
      <alignment vertical="center"/>
      <protection hidden="1"/>
    </xf>
    <xf numFmtId="0" fontId="0" fillId="0" borderId="6" xfId="0" applyBorder="1" applyAlignment="1" applyProtection="1">
      <alignment vertical="center"/>
      <protection hidden="1"/>
    </xf>
    <xf numFmtId="0" fontId="0" fillId="0" borderId="8" xfId="0" applyBorder="1" applyAlignment="1" applyProtection="1">
      <alignment vertical="center"/>
      <protection hidden="1"/>
    </xf>
    <xf numFmtId="0" fontId="0" fillId="0" borderId="9" xfId="0" applyBorder="1" applyAlignment="1" applyProtection="1">
      <alignment vertical="center"/>
      <protection hidden="1"/>
    </xf>
    <xf numFmtId="4" fontId="3" fillId="2" borderId="0" xfId="0" applyNumberFormat="1" applyFont="1" applyFill="1" applyBorder="1" applyAlignment="1" applyProtection="1">
      <alignment vertical="center" shrinkToFit="1"/>
      <protection locked="0" hidden="1"/>
    </xf>
    <xf numFmtId="0" fontId="3" fillId="0" borderId="8" xfId="0" applyFont="1" applyBorder="1" applyAlignment="1" applyProtection="1">
      <protection hidden="1"/>
    </xf>
    <xf numFmtId="0" fontId="21" fillId="0" borderId="3" xfId="0" applyFont="1" applyBorder="1" applyAlignment="1" applyProtection="1">
      <alignment horizontal="center" vertical="center"/>
      <protection hidden="1"/>
    </xf>
    <xf numFmtId="0" fontId="22" fillId="0" borderId="3" xfId="0" applyFont="1" applyBorder="1" applyAlignment="1" applyProtection="1">
      <alignment horizontal="center" vertical="center"/>
      <protection hidden="1"/>
    </xf>
    <xf numFmtId="0" fontId="22" fillId="0" borderId="4" xfId="0" applyFont="1" applyBorder="1" applyAlignment="1" applyProtection="1">
      <alignment horizontal="center" vertical="center"/>
      <protection hidden="1"/>
    </xf>
    <xf numFmtId="0" fontId="3" fillId="0" borderId="0" xfId="0" applyFont="1" applyBorder="1" applyAlignment="1" applyProtection="1">
      <protection hidden="1"/>
    </xf>
    <xf numFmtId="0" fontId="2" fillId="0" borderId="2" xfId="0" applyFont="1"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3" fillId="2" borderId="8" xfId="0" applyFont="1" applyFill="1" applyBorder="1" applyAlignment="1" applyProtection="1">
      <alignment horizontal="right" vertical="center" shrinkToFit="1"/>
      <protection locked="0" hidden="1"/>
    </xf>
    <xf numFmtId="0" fontId="3" fillId="0" borderId="8" xfId="0" applyFont="1" applyBorder="1" applyAlignment="1" applyProtection="1">
      <alignment vertical="center"/>
      <protection hidden="1"/>
    </xf>
    <xf numFmtId="4" fontId="3" fillId="2" borderId="8" xfId="0" applyNumberFormat="1" applyFont="1" applyFill="1" applyBorder="1" applyAlignment="1" applyProtection="1">
      <alignment vertical="center" shrinkToFit="1"/>
      <protection locked="0" hidden="1"/>
    </xf>
    <xf numFmtId="0" fontId="3" fillId="2" borderId="0" xfId="0" applyFont="1" applyFill="1" applyBorder="1" applyAlignment="1" applyProtection="1">
      <alignment horizontal="right" vertical="center" shrinkToFit="1"/>
      <protection locked="0" hidden="1"/>
    </xf>
    <xf numFmtId="0" fontId="19" fillId="0" borderId="0" xfId="0" applyFont="1" applyAlignment="1" applyProtection="1">
      <alignment horizontal="center" vertical="center"/>
      <protection hidden="1"/>
    </xf>
    <xf numFmtId="0" fontId="3" fillId="2" borderId="0" xfId="0" applyFont="1" applyFill="1" applyBorder="1" applyAlignment="1" applyProtection="1">
      <alignment vertical="center"/>
      <protection locked="0" hidden="1"/>
    </xf>
    <xf numFmtId="0" fontId="3" fillId="2" borderId="6" xfId="0" applyFont="1" applyFill="1" applyBorder="1" applyAlignment="1" applyProtection="1">
      <alignment vertical="center"/>
      <protection locked="0" hidden="1"/>
    </xf>
    <xf numFmtId="0" fontId="4" fillId="0" borderId="0" xfId="0" applyFont="1" applyAlignment="1" applyProtection="1">
      <alignment horizontal="right" vertical="center"/>
      <protection hidden="1"/>
    </xf>
    <xf numFmtId="0" fontId="4" fillId="0" borderId="0" xfId="0" applyFont="1" applyAlignment="1" applyProtection="1">
      <alignment vertical="center"/>
      <protection hidden="1"/>
    </xf>
    <xf numFmtId="0" fontId="4" fillId="0" borderId="1" xfId="0" applyFont="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3" fillId="0" borderId="0" xfId="0" applyFont="1" applyAlignment="1" applyProtection="1">
      <alignment horizontal="right" vertical="center"/>
      <protection hidden="1"/>
    </xf>
    <xf numFmtId="0" fontId="3" fillId="2" borderId="0" xfId="0" applyFont="1" applyFill="1" applyAlignment="1" applyProtection="1">
      <alignment vertical="center" wrapText="1"/>
      <protection locked="0" hidden="1"/>
    </xf>
    <xf numFmtId="0" fontId="5" fillId="0" borderId="0" xfId="0" applyFont="1" applyBorder="1" applyAlignment="1" applyProtection="1">
      <alignment horizontal="right" vertical="center"/>
      <protection hidden="1"/>
    </xf>
    <xf numFmtId="0" fontId="16"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4" fillId="0" borderId="3" xfId="0" applyFont="1" applyBorder="1" applyAlignment="1" applyProtection="1">
      <alignment horizontal="right" vertical="center"/>
      <protection hidden="1"/>
    </xf>
    <xf numFmtId="0" fontId="25" fillId="0" borderId="3" xfId="0" applyFont="1" applyBorder="1" applyAlignment="1" applyProtection="1">
      <alignment horizontal="right" vertical="center"/>
      <protection hidden="1"/>
    </xf>
    <xf numFmtId="0" fontId="3" fillId="2" borderId="3" xfId="0" applyFont="1" applyFill="1" applyBorder="1" applyAlignment="1" applyProtection="1">
      <alignment horizontal="center" vertical="center"/>
      <protection locked="0" hidden="1"/>
    </xf>
    <xf numFmtId="0" fontId="23" fillId="0" borderId="3" xfId="0" applyFont="1" applyBorder="1" applyAlignment="1" applyProtection="1">
      <alignment horizontal="left" vertical="center"/>
      <protection hidden="1"/>
    </xf>
    <xf numFmtId="0" fontId="0" fillId="0" borderId="0" xfId="0" applyBorder="1" applyAlignment="1" applyProtection="1">
      <alignment horizontal="right" vertical="center"/>
      <protection hidden="1"/>
    </xf>
    <xf numFmtId="3" fontId="3" fillId="2" borderId="0" xfId="0" applyNumberFormat="1" applyFont="1" applyFill="1" applyBorder="1" applyAlignment="1" applyProtection="1">
      <alignment vertical="center" shrinkToFit="1"/>
      <protection locked="0" hidden="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C55"/>
  <sheetViews>
    <sheetView showGridLines="0" tabSelected="1" zoomScaleNormal="100" workbookViewId="0">
      <selection activeCell="BJ38" sqref="BJ38"/>
    </sheetView>
  </sheetViews>
  <sheetFormatPr defaultRowHeight="13.5" customHeight="1" x14ac:dyDescent="0.25"/>
  <cols>
    <col min="1" max="1" width="0.42578125" style="1" customWidth="1"/>
    <col min="2" max="30" width="2.7109375" style="1" customWidth="1"/>
    <col min="31" max="31" width="5.7109375" style="1" customWidth="1"/>
    <col min="32" max="36" width="9.140625" style="1" hidden="1" customWidth="1"/>
    <col min="37" max="39" width="5.7109375" style="1" hidden="1" customWidth="1"/>
    <col min="40" max="52" width="9.140625" style="1" hidden="1" customWidth="1"/>
    <col min="53" max="53" width="13.42578125" style="1" hidden="1" customWidth="1"/>
    <col min="54" max="54" width="0.7109375" style="1" hidden="1" customWidth="1"/>
    <col min="55" max="55" width="9.140625" style="1" hidden="1" customWidth="1"/>
    <col min="56" max="16384" width="9.140625" style="1"/>
  </cols>
  <sheetData>
    <row r="1" spans="2:54" ht="18.75" x14ac:dyDescent="0.25">
      <c r="B1" s="78" t="s">
        <v>67</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W1" s="1" t="s">
        <v>101</v>
      </c>
    </row>
    <row r="2" spans="2:54" ht="15.75" x14ac:dyDescent="0.25">
      <c r="B2" s="84" t="s">
        <v>68</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W2" s="1" t="s">
        <v>102</v>
      </c>
      <c r="AY2" s="1" t="s">
        <v>103</v>
      </c>
      <c r="BA2" s="1" t="s">
        <v>114</v>
      </c>
    </row>
    <row r="3" spans="2:54" ht="5.0999999999999996" customHeight="1" x14ac:dyDescent="0.25">
      <c r="AW3" s="2" t="s">
        <v>5</v>
      </c>
      <c r="AY3" s="1">
        <v>0</v>
      </c>
      <c r="BA3" s="2" t="s">
        <v>5</v>
      </c>
    </row>
    <row r="4" spans="2:54" ht="13.5" customHeight="1" x14ac:dyDescent="0.25">
      <c r="B4" s="85" t="s">
        <v>0</v>
      </c>
      <c r="C4" s="85"/>
      <c r="D4" s="85"/>
      <c r="E4" s="85"/>
      <c r="F4" s="85"/>
      <c r="G4" s="86"/>
      <c r="H4" s="86"/>
      <c r="I4" s="86"/>
      <c r="J4" s="86"/>
      <c r="K4" s="86"/>
      <c r="L4" s="86"/>
      <c r="M4" s="86"/>
      <c r="N4" s="86"/>
      <c r="O4" s="86"/>
      <c r="P4" s="86"/>
      <c r="Q4" s="86"/>
      <c r="R4" s="86"/>
      <c r="S4" s="86"/>
      <c r="T4" s="86"/>
      <c r="U4" s="86"/>
      <c r="V4" s="86"/>
      <c r="W4" s="86"/>
      <c r="X4" s="86"/>
      <c r="Y4" s="86"/>
      <c r="Z4" s="86"/>
      <c r="AA4" s="86"/>
      <c r="AB4" s="86"/>
      <c r="AC4" s="86"/>
      <c r="AD4" s="86"/>
      <c r="AW4" s="1" t="s">
        <v>6</v>
      </c>
      <c r="AY4" s="1">
        <v>1</v>
      </c>
      <c r="BA4" s="1" t="s">
        <v>115</v>
      </c>
      <c r="BB4" s="1" t="s">
        <v>131</v>
      </c>
    </row>
    <row r="5" spans="2:54" ht="13.5" customHeight="1" x14ac:dyDescent="0.25">
      <c r="B5" s="85" t="s">
        <v>1</v>
      </c>
      <c r="C5" s="85"/>
      <c r="D5" s="85"/>
      <c r="E5" s="85"/>
      <c r="F5" s="85"/>
      <c r="G5" s="86"/>
      <c r="H5" s="86"/>
      <c r="I5" s="86"/>
      <c r="J5" s="86"/>
      <c r="K5" s="86"/>
      <c r="L5" s="86"/>
      <c r="M5" s="86"/>
      <c r="N5" s="86"/>
      <c r="O5" s="86"/>
      <c r="P5" s="86"/>
      <c r="Q5" s="86"/>
      <c r="R5" s="86"/>
      <c r="S5" s="86"/>
      <c r="T5" s="86"/>
      <c r="U5" s="86"/>
      <c r="V5" s="86"/>
      <c r="W5" s="86"/>
      <c r="X5" s="86"/>
      <c r="Y5" s="86"/>
      <c r="Z5" s="86"/>
      <c r="AA5" s="86"/>
      <c r="AB5" s="86"/>
      <c r="AC5" s="86"/>
      <c r="AD5" s="86"/>
      <c r="AW5" s="1" t="s">
        <v>7</v>
      </c>
      <c r="AY5" s="1">
        <v>2</v>
      </c>
      <c r="BA5" s="1" t="s">
        <v>116</v>
      </c>
      <c r="BB5" s="1" t="s">
        <v>132</v>
      </c>
    </row>
    <row r="6" spans="2:54" ht="5.0999999999999996" customHeight="1" x14ac:dyDescent="0.25">
      <c r="B6" s="3"/>
      <c r="C6" s="3"/>
      <c r="D6" s="3"/>
      <c r="E6" s="3"/>
      <c r="F6" s="3"/>
      <c r="AY6" s="1">
        <v>3</v>
      </c>
      <c r="BA6" s="1" t="s">
        <v>117</v>
      </c>
      <c r="BB6" s="1" t="s">
        <v>133</v>
      </c>
    </row>
    <row r="7" spans="2:54" ht="13.5" customHeight="1" x14ac:dyDescent="0.25">
      <c r="B7" s="81" t="s">
        <v>13</v>
      </c>
      <c r="C7" s="82"/>
      <c r="D7" s="82"/>
      <c r="E7" s="82"/>
      <c r="F7" s="82"/>
      <c r="G7" s="82"/>
      <c r="H7" s="82"/>
      <c r="I7" s="82"/>
      <c r="J7" s="82"/>
      <c r="K7" s="82"/>
      <c r="L7" s="82"/>
      <c r="M7" s="83" t="str">
        <f>IF(AND(AH11=0,Y10=AW4),AO11,IF(V14=AW5,AL13,IF(V14=AW4,AL14,AO7)))</f>
        <v>Stavba kategorie I</v>
      </c>
      <c r="N7" s="83"/>
      <c r="O7" s="83"/>
      <c r="P7" s="83"/>
      <c r="Q7" s="83"/>
      <c r="R7" s="83"/>
      <c r="S7" s="83"/>
      <c r="T7" s="83"/>
      <c r="U7" s="83"/>
      <c r="V7" s="83"/>
      <c r="W7" s="83"/>
      <c r="X7" s="83"/>
      <c r="Y7" s="83"/>
      <c r="Z7" s="88" t="str">
        <f>IF(M7=AO11,"K 0",IF(M7=AO12,"K I",IF(M7=AO13,"K II",IF(M7=AO14,"K III",""))))</f>
        <v>K I</v>
      </c>
      <c r="AA7" s="89"/>
      <c r="AB7" s="90"/>
      <c r="AC7" s="88" t="str">
        <f>IF(M8=AO19,"T1",IF(M8=AO20,"T2",IF(M8=AO21,"T3",IF(M8=AO22,"T4",IF(M8=AO23,"T5","")))))</f>
        <v>T1</v>
      </c>
      <c r="AD7" s="89"/>
      <c r="AO7" s="1" t="s">
        <v>69</v>
      </c>
      <c r="AW7" s="1" t="s">
        <v>104</v>
      </c>
      <c r="AY7" s="1">
        <v>4</v>
      </c>
      <c r="BA7" s="1" t="s">
        <v>118</v>
      </c>
      <c r="BB7" s="1" t="s">
        <v>134</v>
      </c>
    </row>
    <row r="8" spans="2:54" ht="13.5" customHeight="1" x14ac:dyDescent="0.25">
      <c r="B8" s="81" t="s">
        <v>14</v>
      </c>
      <c r="C8" s="82"/>
      <c r="D8" s="82"/>
      <c r="E8" s="82"/>
      <c r="F8" s="82"/>
      <c r="G8" s="82"/>
      <c r="H8" s="82"/>
      <c r="I8" s="82"/>
      <c r="J8" s="82"/>
      <c r="K8" s="82"/>
      <c r="L8" s="82"/>
      <c r="M8" s="83" t="str">
        <f>IF(M7=AO7,AO17,IF(OR(Y10=AW4,AND(V14=AW5,AH24=0)),AO18,IF(AH37=0,AJ37,AO17)))</f>
        <v>první třída využití</v>
      </c>
      <c r="N8" s="83"/>
      <c r="O8" s="83"/>
      <c r="P8" s="83"/>
      <c r="Q8" s="83"/>
      <c r="R8" s="83"/>
      <c r="S8" s="83"/>
      <c r="T8" s="83"/>
      <c r="U8" s="83"/>
      <c r="V8" s="83"/>
      <c r="W8" s="83"/>
      <c r="X8" s="83"/>
      <c r="Y8" s="83"/>
      <c r="Z8" s="89"/>
      <c r="AA8" s="89"/>
      <c r="AB8" s="90"/>
      <c r="AC8" s="89"/>
      <c r="AD8" s="89"/>
      <c r="AW8" s="2" t="s">
        <v>5</v>
      </c>
      <c r="AY8" s="1">
        <v>5</v>
      </c>
      <c r="BA8" s="1" t="s">
        <v>119</v>
      </c>
      <c r="BB8" s="1" t="s">
        <v>135</v>
      </c>
    </row>
    <row r="9" spans="2:54" ht="5.0999999999999996" customHeight="1" thickBot="1" x14ac:dyDescent="0.3">
      <c r="B9" s="4"/>
      <c r="C9" s="5"/>
      <c r="D9" s="5"/>
      <c r="E9" s="5"/>
      <c r="F9" s="5"/>
      <c r="G9" s="5"/>
      <c r="H9" s="5"/>
      <c r="I9" s="5"/>
      <c r="J9" s="5"/>
      <c r="K9" s="5"/>
      <c r="L9" s="5"/>
      <c r="M9" s="6"/>
      <c r="N9" s="6"/>
      <c r="O9" s="6"/>
      <c r="P9" s="6"/>
      <c r="Q9" s="6"/>
      <c r="R9" s="6"/>
      <c r="S9" s="6"/>
      <c r="T9" s="6"/>
      <c r="U9" s="6"/>
      <c r="V9" s="6"/>
      <c r="W9" s="6"/>
      <c r="X9" s="6"/>
      <c r="Y9" s="6"/>
      <c r="AG9" s="1" t="s">
        <v>144</v>
      </c>
      <c r="AW9" s="1" t="s">
        <v>7</v>
      </c>
      <c r="AY9" s="1">
        <v>6</v>
      </c>
      <c r="BA9" s="1" t="s">
        <v>120</v>
      </c>
      <c r="BB9" s="1" t="s">
        <v>136</v>
      </c>
    </row>
    <row r="10" spans="2:54" ht="13.5" customHeight="1" x14ac:dyDescent="0.25">
      <c r="B10" s="42" t="s">
        <v>8</v>
      </c>
      <c r="C10" s="43"/>
      <c r="D10" s="43"/>
      <c r="E10" s="43"/>
      <c r="F10" s="43"/>
      <c r="G10" s="43"/>
      <c r="H10" s="43"/>
      <c r="I10" s="43"/>
      <c r="J10" s="43"/>
      <c r="K10" s="43"/>
      <c r="L10" s="43"/>
      <c r="M10" s="43"/>
      <c r="N10" s="43"/>
      <c r="O10" s="43"/>
      <c r="P10" s="43"/>
      <c r="Q10" s="43"/>
      <c r="R10" s="43"/>
      <c r="S10" s="43"/>
      <c r="T10" s="43"/>
      <c r="U10" s="43"/>
      <c r="V10" s="44"/>
      <c r="W10" s="44"/>
      <c r="X10" s="44"/>
      <c r="Y10" s="93" t="s">
        <v>7</v>
      </c>
      <c r="Z10" s="93"/>
      <c r="AA10" s="93"/>
      <c r="AB10" s="7"/>
      <c r="AC10" s="7"/>
      <c r="AD10" s="8"/>
      <c r="AG10" s="1">
        <f>IF(OR(Y10=AW4,Y10=AW5),0,1)</f>
        <v>0</v>
      </c>
      <c r="AH10" s="1" t="s">
        <v>107</v>
      </c>
      <c r="AK10" s="1" t="s">
        <v>109</v>
      </c>
      <c r="AO10" s="1" t="s">
        <v>17</v>
      </c>
      <c r="AW10" s="1" t="s">
        <v>74</v>
      </c>
      <c r="AY10" s="1">
        <v>7</v>
      </c>
      <c r="BA10" s="1" t="s">
        <v>121</v>
      </c>
      <c r="BB10" s="1" t="s">
        <v>137</v>
      </c>
    </row>
    <row r="11" spans="2:54" ht="13.5" customHeight="1" x14ac:dyDescent="0.25">
      <c r="B11" s="9"/>
      <c r="C11" s="45" t="s">
        <v>113</v>
      </c>
      <c r="D11" s="46"/>
      <c r="E11" s="46"/>
      <c r="F11" s="46"/>
      <c r="G11" s="46"/>
      <c r="H11" s="46"/>
      <c r="I11" s="46"/>
      <c r="J11" s="46"/>
      <c r="K11" s="46"/>
      <c r="L11" s="46"/>
      <c r="M11" s="46"/>
      <c r="N11" s="46"/>
      <c r="O11" s="46"/>
      <c r="P11" s="46"/>
      <c r="Q11" s="46"/>
      <c r="R11" s="46"/>
      <c r="S11" s="46"/>
      <c r="T11" s="47" t="s">
        <v>5</v>
      </c>
      <c r="U11" s="48"/>
      <c r="V11" s="48"/>
      <c r="W11" s="48"/>
      <c r="X11" s="49"/>
      <c r="Y11" s="49"/>
      <c r="Z11" s="10"/>
      <c r="AA11" s="10"/>
      <c r="AB11" s="10"/>
      <c r="AC11" s="10"/>
      <c r="AD11" s="11" t="str">
        <f>IF(AND(Y10=AW4,T11=""),"!","")</f>
        <v/>
      </c>
      <c r="AG11" s="1">
        <f>IF(AND(Y10=AW4,OR(T11="",T11=BA3)),1,0)</f>
        <v>0</v>
      </c>
      <c r="AH11" s="1">
        <f>SUM(AG10:AG11)</f>
        <v>0</v>
      </c>
      <c r="AK11" s="1">
        <f>IF(Y10=AW4,1,0)</f>
        <v>0</v>
      </c>
      <c r="AO11" s="1" t="s">
        <v>91</v>
      </c>
      <c r="AW11" s="1" t="s">
        <v>75</v>
      </c>
      <c r="AY11" s="1">
        <v>8</v>
      </c>
      <c r="BA11" s="1" t="s">
        <v>122</v>
      </c>
      <c r="BB11" s="1" t="s">
        <v>138</v>
      </c>
    </row>
    <row r="12" spans="2:54" ht="27" customHeight="1" thickBot="1" x14ac:dyDescent="0.3">
      <c r="B12" s="50" t="str">
        <f>IF(AND(Y10=AW4,OR(T11="",T11=BA3)),"NEDOSTATEČNĚ VYPLNĚNY ÚDAJE O STAVBĚ KATEGORIE 0 PODLE VYHLÁŠKY č. 460/2021 Sb.", IF(OR(T11="",T11="--",Y10=AW5,Y10="--"),"",INDEX(BA4:BB18,MATCH(T11,BA4:BA18),2)))</f>
        <v/>
      </c>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2"/>
      <c r="AO12" s="1" t="s">
        <v>92</v>
      </c>
      <c r="AW12" s="1" t="s">
        <v>76</v>
      </c>
      <c r="AY12" s="1">
        <v>9</v>
      </c>
      <c r="BA12" s="1" t="s">
        <v>123</v>
      </c>
      <c r="BB12" s="1" t="s">
        <v>139</v>
      </c>
    </row>
    <row r="13" spans="2:54" ht="5.0999999999999996" customHeight="1" thickBot="1" x14ac:dyDescent="0.3">
      <c r="B13" s="12"/>
      <c r="C13" s="13"/>
      <c r="D13" s="13"/>
      <c r="E13" s="13"/>
      <c r="F13" s="13"/>
      <c r="G13" s="13"/>
      <c r="H13" s="13"/>
      <c r="I13" s="13"/>
      <c r="J13" s="13"/>
      <c r="K13" s="13"/>
      <c r="L13" s="13"/>
      <c r="M13" s="13"/>
      <c r="N13" s="13"/>
      <c r="O13" s="13"/>
      <c r="P13" s="13"/>
      <c r="Q13" s="13"/>
      <c r="R13" s="13"/>
      <c r="S13" s="14"/>
      <c r="T13" s="14"/>
      <c r="U13" s="14"/>
      <c r="V13" s="15"/>
      <c r="W13" s="15"/>
      <c r="X13" s="15"/>
      <c r="Y13" s="16"/>
      <c r="Z13" s="10"/>
      <c r="AA13" s="10"/>
      <c r="AB13" s="10"/>
      <c r="AC13" s="10"/>
      <c r="AD13" s="10"/>
      <c r="AG13" s="1" t="s">
        <v>144</v>
      </c>
      <c r="AI13" s="1" t="s">
        <v>147</v>
      </c>
      <c r="AK13" s="1">
        <f>IF((AG14+AH24)=0,0,1)</f>
        <v>0</v>
      </c>
      <c r="AL13" s="1" t="str">
        <f>IF(AK13=1,AO7,IF(AM25&gt;0,AO14,IF(AL25&gt;0,AO13,IF(AK25&gt;0,AO12,AO13))))</f>
        <v>Stavba kategorie II</v>
      </c>
      <c r="AO13" s="1" t="s">
        <v>18</v>
      </c>
      <c r="AY13" s="1">
        <v>10</v>
      </c>
      <c r="BA13" s="1" t="s">
        <v>124</v>
      </c>
      <c r="BB13" s="1" t="s">
        <v>140</v>
      </c>
    </row>
    <row r="14" spans="2:54" ht="13.5" customHeight="1" thickBot="1" x14ac:dyDescent="0.3">
      <c r="B14" s="39" t="s">
        <v>95</v>
      </c>
      <c r="C14" s="40"/>
      <c r="D14" s="40"/>
      <c r="E14" s="40"/>
      <c r="F14" s="40"/>
      <c r="G14" s="40"/>
      <c r="H14" s="40"/>
      <c r="I14" s="40"/>
      <c r="J14" s="40"/>
      <c r="K14" s="40"/>
      <c r="L14" s="40"/>
      <c r="M14" s="40"/>
      <c r="N14" s="40"/>
      <c r="O14" s="40"/>
      <c r="P14" s="40"/>
      <c r="Q14" s="40"/>
      <c r="R14" s="40"/>
      <c r="S14" s="40"/>
      <c r="T14" s="40"/>
      <c r="U14" s="40"/>
      <c r="V14" s="41" t="s">
        <v>6</v>
      </c>
      <c r="W14" s="41"/>
      <c r="X14" s="41"/>
      <c r="Y14" s="17"/>
      <c r="Z14" s="18"/>
      <c r="AA14" s="18"/>
      <c r="AB14" s="18"/>
      <c r="AC14" s="18"/>
      <c r="AD14" s="19"/>
      <c r="AG14" s="1">
        <f>IF(OR(V14=AW4,V14=AW5),0,1)</f>
        <v>0</v>
      </c>
      <c r="AI14" s="1" t="s">
        <v>148</v>
      </c>
      <c r="AK14" s="1">
        <f>IF((AH32+AH37+AH49)=0,0,1)</f>
        <v>0</v>
      </c>
      <c r="AL14" s="1" t="str">
        <f>IF(AK14&gt;0,AO7,IF(AP55=AW4,AO14,IF(AP43=AW4,AO13,IF(AP34=AW4,AO12,AO13))))</f>
        <v>Stavba kategorie I</v>
      </c>
      <c r="AO14" s="1" t="s">
        <v>19</v>
      </c>
      <c r="AY14" s="1">
        <v>11</v>
      </c>
      <c r="BA14" s="1" t="s">
        <v>125</v>
      </c>
      <c r="BB14" s="1" t="s">
        <v>141</v>
      </c>
    </row>
    <row r="15" spans="2:54" ht="5.0999999999999996" customHeight="1" thickBot="1" x14ac:dyDescent="0.3">
      <c r="B15" s="4"/>
      <c r="C15" s="5"/>
      <c r="D15" s="5"/>
      <c r="E15" s="5"/>
      <c r="F15" s="5"/>
      <c r="G15" s="5"/>
      <c r="H15" s="5"/>
      <c r="I15" s="5"/>
      <c r="J15" s="5"/>
      <c r="K15" s="5"/>
      <c r="L15" s="5"/>
      <c r="M15" s="6"/>
      <c r="N15" s="6"/>
      <c r="O15" s="6"/>
      <c r="P15" s="6"/>
      <c r="Q15" s="6"/>
      <c r="R15" s="6"/>
      <c r="S15" s="6"/>
      <c r="T15" s="6"/>
      <c r="U15" s="6"/>
      <c r="V15" s="6"/>
      <c r="W15" s="6"/>
      <c r="X15" s="6"/>
      <c r="Y15" s="6"/>
      <c r="AY15" s="1">
        <v>12</v>
      </c>
      <c r="BA15" s="1" t="s">
        <v>126</v>
      </c>
      <c r="BB15" s="1" t="s">
        <v>143</v>
      </c>
    </row>
    <row r="16" spans="2:54" ht="13.5" customHeight="1" x14ac:dyDescent="0.25">
      <c r="B16" s="72" t="s">
        <v>96</v>
      </c>
      <c r="C16" s="94"/>
      <c r="D16" s="94"/>
      <c r="E16" s="94"/>
      <c r="F16" s="94"/>
      <c r="G16" s="94"/>
      <c r="H16" s="94"/>
      <c r="I16" s="94"/>
      <c r="J16" s="94"/>
      <c r="K16" s="94"/>
      <c r="L16" s="94"/>
      <c r="M16" s="94"/>
      <c r="N16" s="94"/>
      <c r="O16" s="94"/>
      <c r="P16" s="94"/>
      <c r="Q16" s="94"/>
      <c r="R16" s="94"/>
      <c r="S16" s="94"/>
      <c r="T16" s="94"/>
      <c r="U16" s="94"/>
      <c r="V16" s="94"/>
      <c r="W16" s="68" t="str">
        <f>IF(V14=AW4,"",IF(AH24=0,"","NUTNO VYPLNIT"))</f>
        <v/>
      </c>
      <c r="X16" s="69"/>
      <c r="Y16" s="69"/>
      <c r="Z16" s="69"/>
      <c r="AA16" s="69"/>
      <c r="AB16" s="69"/>
      <c r="AC16" s="69"/>
      <c r="AD16" s="70"/>
      <c r="AE16" s="35" t="s">
        <v>150</v>
      </c>
      <c r="AG16" s="1" t="s">
        <v>97</v>
      </c>
      <c r="AK16" s="1" t="s">
        <v>110</v>
      </c>
      <c r="AL16" s="1" t="s">
        <v>111</v>
      </c>
      <c r="AM16" s="1" t="s">
        <v>112</v>
      </c>
      <c r="AO16" s="1" t="s">
        <v>16</v>
      </c>
      <c r="AY16" s="1">
        <v>13</v>
      </c>
      <c r="BA16" s="1" t="s">
        <v>127</v>
      </c>
      <c r="BB16" s="1" t="s">
        <v>142</v>
      </c>
    </row>
    <row r="17" spans="2:54" ht="13.5" customHeight="1" x14ac:dyDescent="0.25">
      <c r="B17" s="54" t="s">
        <v>84</v>
      </c>
      <c r="C17" s="55"/>
      <c r="D17" s="55"/>
      <c r="E17" s="55"/>
      <c r="F17" s="55"/>
      <c r="G17" s="55"/>
      <c r="H17" s="55"/>
      <c r="I17" s="55"/>
      <c r="J17" s="55"/>
      <c r="K17" s="55"/>
      <c r="L17" s="55"/>
      <c r="M17" s="55"/>
      <c r="N17" s="55"/>
      <c r="O17" s="55"/>
      <c r="P17" s="55"/>
      <c r="Q17" s="95"/>
      <c r="R17" s="95"/>
      <c r="S17" s="95"/>
      <c r="T17" s="95"/>
      <c r="U17" s="95"/>
      <c r="V17" s="53" t="s">
        <v>7</v>
      </c>
      <c r="W17" s="47"/>
      <c r="X17" s="47"/>
      <c r="Y17" s="10"/>
      <c r="Z17" s="10"/>
      <c r="AA17" s="10"/>
      <c r="AB17" s="10"/>
      <c r="AC17" s="10"/>
      <c r="AD17" s="20"/>
      <c r="AE17" s="36"/>
      <c r="AG17" s="1">
        <f>IF(OR(V17=AW4,V17=AW5),0,1)</f>
        <v>0</v>
      </c>
      <c r="AI17" s="1" t="s">
        <v>105</v>
      </c>
      <c r="AJ17" s="1" t="str">
        <f>V17</f>
        <v>NE</v>
      </c>
      <c r="AK17" s="1">
        <f>IF(AJ17=AW4,1,0)</f>
        <v>0</v>
      </c>
      <c r="AO17" s="1" t="s">
        <v>44</v>
      </c>
      <c r="AQ17" s="21"/>
      <c r="AY17" s="1">
        <v>14</v>
      </c>
      <c r="BA17" s="1" t="s">
        <v>128</v>
      </c>
      <c r="BB17" s="1" t="s">
        <v>145</v>
      </c>
    </row>
    <row r="18" spans="2:54" ht="13.5" customHeight="1" x14ac:dyDescent="0.25">
      <c r="B18" s="54" t="s">
        <v>83</v>
      </c>
      <c r="C18" s="55"/>
      <c r="D18" s="55"/>
      <c r="E18" s="55"/>
      <c r="F18" s="55"/>
      <c r="G18" s="55"/>
      <c r="H18" s="55"/>
      <c r="I18" s="55"/>
      <c r="J18" s="55"/>
      <c r="K18" s="55"/>
      <c r="L18" s="55"/>
      <c r="M18" s="55"/>
      <c r="N18" s="55"/>
      <c r="O18" s="55"/>
      <c r="P18" s="55"/>
      <c r="Q18" s="95"/>
      <c r="R18" s="95"/>
      <c r="S18" s="95"/>
      <c r="T18" s="95"/>
      <c r="U18" s="95"/>
      <c r="V18" s="53" t="s">
        <v>7</v>
      </c>
      <c r="W18" s="47"/>
      <c r="X18" s="47"/>
      <c r="Y18" s="10"/>
      <c r="Z18" s="10"/>
      <c r="AA18" s="10"/>
      <c r="AB18" s="10"/>
      <c r="AC18" s="10"/>
      <c r="AD18" s="20"/>
      <c r="AE18" s="36"/>
      <c r="AG18" s="1">
        <f>IF(OR(V18=AW4,V18=AW5),0,1)</f>
        <v>0</v>
      </c>
      <c r="AI18" s="1" t="s">
        <v>106</v>
      </c>
      <c r="AJ18" s="1" t="str">
        <f>V18</f>
        <v>NE</v>
      </c>
      <c r="AK18" s="1">
        <f>IF(AJ18=AW4,1,0)</f>
        <v>0</v>
      </c>
      <c r="AO18" s="1" t="s">
        <v>15</v>
      </c>
      <c r="AQ18" s="21"/>
      <c r="AY18" s="1">
        <v>15</v>
      </c>
      <c r="BA18" s="1" t="s">
        <v>129</v>
      </c>
      <c r="BB18" s="1" t="s">
        <v>130</v>
      </c>
    </row>
    <row r="19" spans="2:54" ht="15" x14ac:dyDescent="0.25">
      <c r="B19" s="54" t="s">
        <v>42</v>
      </c>
      <c r="C19" s="55"/>
      <c r="D19" s="55"/>
      <c r="E19" s="55"/>
      <c r="F19" s="55"/>
      <c r="G19" s="55"/>
      <c r="H19" s="55"/>
      <c r="I19" s="55"/>
      <c r="J19" s="55"/>
      <c r="K19" s="55"/>
      <c r="L19" s="55"/>
      <c r="M19" s="55"/>
      <c r="N19" s="55"/>
      <c r="O19" s="55"/>
      <c r="P19" s="55"/>
      <c r="Q19" s="95"/>
      <c r="R19" s="95"/>
      <c r="S19" s="95"/>
      <c r="T19" s="95"/>
      <c r="U19" s="95"/>
      <c r="V19" s="53" t="s">
        <v>7</v>
      </c>
      <c r="W19" s="47"/>
      <c r="X19" s="47"/>
      <c r="Y19" s="10"/>
      <c r="Z19" s="10"/>
      <c r="AA19" s="10"/>
      <c r="AB19" s="10"/>
      <c r="AC19" s="10"/>
      <c r="AD19" s="20"/>
      <c r="AE19" s="36"/>
      <c r="AG19" s="1">
        <f>IF(OR(V19=AW4,V19=AW5),0,1)</f>
        <v>0</v>
      </c>
      <c r="AI19" s="1" t="s">
        <v>108</v>
      </c>
      <c r="AJ19" s="1" t="str">
        <f>V19</f>
        <v>NE</v>
      </c>
      <c r="AK19" s="1">
        <f>IF(AJ19=AW4,1,0)</f>
        <v>0</v>
      </c>
      <c r="AO19" s="1" t="s">
        <v>85</v>
      </c>
      <c r="AQ19" s="21"/>
      <c r="AU19" s="2"/>
      <c r="AY19" s="1">
        <v>16</v>
      </c>
    </row>
    <row r="20" spans="2:54" ht="13.5" customHeight="1" x14ac:dyDescent="0.2">
      <c r="B20" s="54" t="s">
        <v>62</v>
      </c>
      <c r="C20" s="55"/>
      <c r="D20" s="55"/>
      <c r="E20" s="55"/>
      <c r="F20" s="55"/>
      <c r="G20" s="55"/>
      <c r="H20" s="55"/>
      <c r="I20" s="55"/>
      <c r="J20" s="55"/>
      <c r="K20" s="55"/>
      <c r="L20" s="55"/>
      <c r="M20" s="55"/>
      <c r="N20" s="55"/>
      <c r="O20" s="55"/>
      <c r="P20" s="55"/>
      <c r="Q20" s="53" t="s">
        <v>7</v>
      </c>
      <c r="R20" s="47"/>
      <c r="S20" s="47"/>
      <c r="T20" s="55" t="s">
        <v>61</v>
      </c>
      <c r="U20" s="55"/>
      <c r="V20" s="55"/>
      <c r="W20" s="55"/>
      <c r="X20" s="66"/>
      <c r="Y20" s="66"/>
      <c r="Z20" s="66"/>
      <c r="AA20" s="66"/>
      <c r="AB20" s="71" t="s">
        <v>66</v>
      </c>
      <c r="AC20" s="71"/>
      <c r="AD20" s="11" t="str">
        <f>IF(AND(Q20=$AW$4,X20=0),"!","")</f>
        <v/>
      </c>
      <c r="AE20" s="36"/>
      <c r="AG20" s="1">
        <f>IF(OR(AND(Q20=AW4,X20&gt;0),Q20=AW5),0,1)</f>
        <v>0</v>
      </c>
      <c r="AK20" s="1">
        <f>IF(AND(Q20=AW4,X20&lt;=5),1,0)</f>
        <v>0</v>
      </c>
      <c r="AL20" s="1">
        <f>IF(AND(Q20=AW4,X20&gt;5),1,0)</f>
        <v>0</v>
      </c>
      <c r="AO20" s="1" t="s">
        <v>86</v>
      </c>
      <c r="AQ20" s="21"/>
      <c r="AY20" s="1">
        <v>17</v>
      </c>
    </row>
    <row r="21" spans="2:54" ht="13.5" customHeight="1" x14ac:dyDescent="0.25">
      <c r="B21" s="54" t="s">
        <v>22</v>
      </c>
      <c r="C21" s="55"/>
      <c r="D21" s="55"/>
      <c r="E21" s="55"/>
      <c r="F21" s="55"/>
      <c r="G21" s="55"/>
      <c r="H21" s="55"/>
      <c r="I21" s="55"/>
      <c r="J21" s="55"/>
      <c r="K21" s="55"/>
      <c r="L21" s="55"/>
      <c r="M21" s="55"/>
      <c r="N21" s="55"/>
      <c r="O21" s="55"/>
      <c r="P21" s="55"/>
      <c r="Q21" s="53" t="s">
        <v>7</v>
      </c>
      <c r="R21" s="47"/>
      <c r="S21" s="47"/>
      <c r="T21" s="55" t="s">
        <v>23</v>
      </c>
      <c r="U21" s="55"/>
      <c r="V21" s="55"/>
      <c r="W21" s="55"/>
      <c r="X21" s="66"/>
      <c r="Y21" s="66"/>
      <c r="Z21" s="66"/>
      <c r="AA21" s="66"/>
      <c r="AB21" s="57" t="s">
        <v>9</v>
      </c>
      <c r="AC21" s="57"/>
      <c r="AD21" s="11" t="str">
        <f>IF(AND(Q21=$AW$4,X21=0),"!","")</f>
        <v/>
      </c>
      <c r="AE21" s="36"/>
      <c r="AG21" s="1">
        <f>IF(OR(AND(Q21=AW4,X21&gt;0),Q21=AW5),0,1)</f>
        <v>0</v>
      </c>
      <c r="AK21" s="1">
        <f>IF(AND(Q21=AW4,X21&lt;=100),1,0)</f>
        <v>0</v>
      </c>
      <c r="AL21" s="1">
        <f>IF(AND(Q21=AW4,X21&gt;100,X21&lt;=1000),1,0)</f>
        <v>0</v>
      </c>
      <c r="AM21" s="1">
        <f>IF(AND(Q21=AW4,X21&gt;1000),1,0)</f>
        <v>0</v>
      </c>
      <c r="AO21" s="1" t="s">
        <v>87</v>
      </c>
      <c r="AQ21" s="21"/>
      <c r="AY21" s="1">
        <v>18</v>
      </c>
    </row>
    <row r="22" spans="2:54" ht="13.5" customHeight="1" x14ac:dyDescent="0.25">
      <c r="B22" s="54" t="s">
        <v>25</v>
      </c>
      <c r="C22" s="55"/>
      <c r="D22" s="55"/>
      <c r="E22" s="55"/>
      <c r="F22" s="55"/>
      <c r="G22" s="55"/>
      <c r="H22" s="55"/>
      <c r="I22" s="55"/>
      <c r="J22" s="55"/>
      <c r="K22" s="55"/>
      <c r="L22" s="55"/>
      <c r="M22" s="55"/>
      <c r="N22" s="55"/>
      <c r="O22" s="55"/>
      <c r="P22" s="55"/>
      <c r="Q22" s="47" t="s">
        <v>7</v>
      </c>
      <c r="R22" s="47"/>
      <c r="S22" s="47"/>
      <c r="T22" s="22"/>
      <c r="U22" s="22"/>
      <c r="V22" s="22"/>
      <c r="W22" s="22"/>
      <c r="X22" s="23"/>
      <c r="Y22" s="23"/>
      <c r="Z22" s="23"/>
      <c r="AA22" s="23"/>
      <c r="AB22" s="10"/>
      <c r="AC22" s="10"/>
      <c r="AD22" s="11"/>
      <c r="AE22" s="36"/>
      <c r="AG22" s="1">
        <f>IF(OR(Q22=AW4,Q22=AW5),0,1)</f>
        <v>0</v>
      </c>
      <c r="AH22" s="1" t="s">
        <v>107</v>
      </c>
      <c r="AM22" s="1">
        <f>IF(Q22=AW4,1,0)</f>
        <v>0</v>
      </c>
      <c r="AO22" s="1" t="s">
        <v>88</v>
      </c>
      <c r="AQ22" s="21"/>
      <c r="AY22" s="1">
        <v>19</v>
      </c>
    </row>
    <row r="23" spans="2:54" ht="13.5" customHeight="1" x14ac:dyDescent="0.25">
      <c r="B23" s="54" t="s">
        <v>73</v>
      </c>
      <c r="C23" s="55"/>
      <c r="D23" s="55"/>
      <c r="E23" s="55"/>
      <c r="F23" s="55"/>
      <c r="G23" s="55"/>
      <c r="H23" s="55"/>
      <c r="I23" s="55"/>
      <c r="J23" s="55"/>
      <c r="K23" s="55"/>
      <c r="L23" s="55"/>
      <c r="M23" s="55"/>
      <c r="N23" s="55"/>
      <c r="O23" s="55"/>
      <c r="P23" s="55"/>
      <c r="Q23" s="53" t="s">
        <v>7</v>
      </c>
      <c r="R23" s="53"/>
      <c r="S23" s="53"/>
      <c r="T23" s="55" t="s">
        <v>24</v>
      </c>
      <c r="U23" s="55"/>
      <c r="V23" s="55"/>
      <c r="W23" s="55"/>
      <c r="X23" s="66"/>
      <c r="Y23" s="66"/>
      <c r="Z23" s="66"/>
      <c r="AA23" s="66"/>
      <c r="AB23" s="57" t="s">
        <v>77</v>
      </c>
      <c r="AC23" s="57"/>
      <c r="AD23" s="11" t="str">
        <f>IF(AND(OR(Q23=AW10,Q23=AW11,Q23=AW12),OR(X23=0,X23="")),"!","")</f>
        <v/>
      </c>
      <c r="AE23" s="36"/>
      <c r="AL23" s="1">
        <f>IF(AND(Q23=AW10,X23&gt;100),1,IF(AND(Q23=AW11,X23&gt;1000),1,IF(AND(Q23=AW12,X23&gt;1000),1,0)))</f>
        <v>0</v>
      </c>
      <c r="AO23" s="1" t="s">
        <v>89</v>
      </c>
      <c r="AQ23" s="21"/>
      <c r="AY23" s="1">
        <v>20</v>
      </c>
    </row>
    <row r="24" spans="2:54" ht="16.5" thickBot="1" x14ac:dyDescent="0.25">
      <c r="B24" s="58" t="s">
        <v>93</v>
      </c>
      <c r="C24" s="59"/>
      <c r="D24" s="59"/>
      <c r="E24" s="59"/>
      <c r="F24" s="59"/>
      <c r="G24" s="59"/>
      <c r="H24" s="59"/>
      <c r="I24" s="59"/>
      <c r="J24" s="59"/>
      <c r="K24" s="59"/>
      <c r="L24" s="59"/>
      <c r="M24" s="59"/>
      <c r="N24" s="59"/>
      <c r="O24" s="59"/>
      <c r="P24" s="59"/>
      <c r="Q24" s="60" t="s">
        <v>7</v>
      </c>
      <c r="R24" s="60"/>
      <c r="S24" s="60"/>
      <c r="T24" s="59" t="s">
        <v>24</v>
      </c>
      <c r="U24" s="59"/>
      <c r="V24" s="59"/>
      <c r="W24" s="59"/>
      <c r="X24" s="76"/>
      <c r="Y24" s="76"/>
      <c r="Z24" s="76"/>
      <c r="AA24" s="76"/>
      <c r="AB24" s="67" t="s">
        <v>66</v>
      </c>
      <c r="AC24" s="67"/>
      <c r="AD24" s="24" t="str">
        <f>IF(AND(Q24=$AW$4,X24=0),"!","")</f>
        <v/>
      </c>
      <c r="AE24" s="36"/>
      <c r="AG24" s="1">
        <f>IF(OR(AND(Q24=AW4,X24&gt;0),Q24=AW5),0,1)</f>
        <v>0</v>
      </c>
      <c r="AH24" s="1">
        <f>SUM(AG17:AG24)</f>
        <v>0</v>
      </c>
      <c r="AK24" s="1">
        <f>IF(AND(Q24=AW4,X24&lt;=5),1,0)</f>
        <v>0</v>
      </c>
      <c r="AL24" s="1">
        <f>IF(AND(Q24=AW4,X24&gt;5,X24&lt;=5000),1,0)</f>
        <v>0</v>
      </c>
      <c r="AM24" s="1">
        <f>IF(AND(Q24=AW4,X24&gt;5000),1,0)</f>
        <v>0</v>
      </c>
      <c r="AY24" s="1">
        <v>21</v>
      </c>
    </row>
    <row r="25" spans="2:54" ht="5.0999999999999996" customHeight="1" thickBot="1" x14ac:dyDescent="0.3">
      <c r="AK25" s="1">
        <f>SUM(AK17:AK24)</f>
        <v>0</v>
      </c>
      <c r="AL25" s="1">
        <f>SUM(AL17:AL24)</f>
        <v>0</v>
      </c>
      <c r="AM25" s="1">
        <f>SUM(AM17:AM24)</f>
        <v>0</v>
      </c>
      <c r="AY25" s="1">
        <v>22</v>
      </c>
    </row>
    <row r="26" spans="2:54" ht="13.5" customHeight="1" x14ac:dyDescent="0.25">
      <c r="B26" s="72" t="s">
        <v>94</v>
      </c>
      <c r="C26" s="73"/>
      <c r="D26" s="73"/>
      <c r="E26" s="73"/>
      <c r="F26" s="73"/>
      <c r="G26" s="73"/>
      <c r="H26" s="73"/>
      <c r="I26" s="73"/>
      <c r="J26" s="73"/>
      <c r="K26" s="73"/>
      <c r="L26" s="73"/>
      <c r="M26" s="73"/>
      <c r="N26" s="73"/>
      <c r="O26" s="73"/>
      <c r="P26" s="73"/>
      <c r="Q26" s="73"/>
      <c r="R26" s="73"/>
      <c r="S26" s="73"/>
      <c r="T26" s="73"/>
      <c r="U26" s="73"/>
      <c r="V26" s="73"/>
      <c r="W26" s="68" t="str">
        <f>IF(V14=AW5,"",IF(AH32=0,"","NUTNO VYPLNIT"))</f>
        <v/>
      </c>
      <c r="X26" s="69"/>
      <c r="Y26" s="69"/>
      <c r="Z26" s="69"/>
      <c r="AA26" s="69"/>
      <c r="AB26" s="69"/>
      <c r="AC26" s="69"/>
      <c r="AD26" s="70"/>
      <c r="AE26" s="37" t="s">
        <v>151</v>
      </c>
      <c r="AG26" s="1" t="s">
        <v>98</v>
      </c>
      <c r="AO26" s="5" t="s">
        <v>30</v>
      </c>
      <c r="AY26" s="1">
        <v>23</v>
      </c>
    </row>
    <row r="27" spans="2:54" ht="13.5" customHeight="1" x14ac:dyDescent="0.25">
      <c r="B27" s="54" t="s">
        <v>2</v>
      </c>
      <c r="C27" s="55"/>
      <c r="D27" s="55"/>
      <c r="E27" s="55"/>
      <c r="F27" s="55"/>
      <c r="G27" s="55"/>
      <c r="H27" s="55"/>
      <c r="I27" s="55"/>
      <c r="J27" s="55"/>
      <c r="K27" s="56">
        <v>200</v>
      </c>
      <c r="L27" s="56"/>
      <c r="M27" s="56"/>
      <c r="N27" s="56"/>
      <c r="O27" s="56"/>
      <c r="P27" s="57" t="s">
        <v>65</v>
      </c>
      <c r="Q27" s="57"/>
      <c r="R27" s="55" t="s">
        <v>11</v>
      </c>
      <c r="S27" s="87"/>
      <c r="T27" s="87"/>
      <c r="U27" s="87"/>
      <c r="V27" s="87"/>
      <c r="W27" s="87"/>
      <c r="X27" s="87"/>
      <c r="Y27" s="87"/>
      <c r="Z27" s="87"/>
      <c r="AA27" s="87"/>
      <c r="AB27" s="79">
        <v>1</v>
      </c>
      <c r="AC27" s="79"/>
      <c r="AD27" s="80"/>
      <c r="AE27" s="38"/>
      <c r="AG27" s="1">
        <f>IF(K27="",1,0)</f>
        <v>0</v>
      </c>
      <c r="AH27" s="1">
        <f>IF(AB27="",1,0)</f>
        <v>0</v>
      </c>
      <c r="AO27" s="1" t="s">
        <v>32</v>
      </c>
      <c r="AP27" s="1" t="str">
        <f>IF(AND(K27&lt;=200,K28&lt;=9,M30&lt;=100,AB28&lt;=1,OR(AJ37=AO19,AJ37=AO20,AJ37=AO21)),AW4,AW5)</f>
        <v>ANO</v>
      </c>
      <c r="AY27" s="1">
        <v>24</v>
      </c>
    </row>
    <row r="28" spans="2:54" ht="13.5" customHeight="1" x14ac:dyDescent="0.25">
      <c r="B28" s="54" t="s">
        <v>82</v>
      </c>
      <c r="C28" s="55"/>
      <c r="D28" s="55"/>
      <c r="E28" s="55"/>
      <c r="F28" s="55"/>
      <c r="G28" s="55"/>
      <c r="H28" s="55"/>
      <c r="I28" s="55"/>
      <c r="J28" s="55"/>
      <c r="K28" s="56">
        <v>0</v>
      </c>
      <c r="L28" s="56"/>
      <c r="M28" s="56"/>
      <c r="N28" s="56"/>
      <c r="O28" s="56"/>
      <c r="P28" s="57" t="s">
        <v>9</v>
      </c>
      <c r="Q28" s="57"/>
      <c r="R28" s="55" t="s">
        <v>12</v>
      </c>
      <c r="S28" s="87"/>
      <c r="T28" s="87"/>
      <c r="U28" s="87"/>
      <c r="V28" s="87"/>
      <c r="W28" s="87"/>
      <c r="X28" s="87"/>
      <c r="Y28" s="87"/>
      <c r="Z28" s="87"/>
      <c r="AA28" s="87"/>
      <c r="AB28" s="79">
        <v>0</v>
      </c>
      <c r="AC28" s="79"/>
      <c r="AD28" s="80"/>
      <c r="AE28" s="38"/>
      <c r="AG28" s="1">
        <f>IF(K28="",1,0)</f>
        <v>0</v>
      </c>
      <c r="AH28" s="1">
        <f>IF(AB28="",1,0)</f>
        <v>0</v>
      </c>
      <c r="AO28" s="1" t="s">
        <v>33</v>
      </c>
      <c r="AP28" s="1" t="str">
        <f>IF(AB28=AY3,(IF(AND(K28&lt;=9,M30&lt;=100,K27&lt;=500,AJ37=AO19,AB27&lt;=2,AB28&lt;=1),AW4,AW5)),(IF(AND(K28&lt;=9,M30&lt;=100,K27&lt;=500,AJ37=AO19,AB27&lt;=2,Q42=AW5,AB28&lt;=1),AW4,AW5)))</f>
        <v>ANO</v>
      </c>
      <c r="AY28" s="1">
        <v>25</v>
      </c>
    </row>
    <row r="29" spans="2:54" ht="13.5" customHeight="1" x14ac:dyDescent="0.25">
      <c r="B29" s="54" t="s">
        <v>70</v>
      </c>
      <c r="C29" s="55"/>
      <c r="D29" s="55"/>
      <c r="E29" s="55"/>
      <c r="F29" s="55"/>
      <c r="G29" s="55"/>
      <c r="H29" s="55"/>
      <c r="I29" s="55"/>
      <c r="J29" s="55"/>
      <c r="K29" s="56">
        <v>0</v>
      </c>
      <c r="L29" s="56"/>
      <c r="M29" s="56"/>
      <c r="N29" s="56"/>
      <c r="O29" s="56"/>
      <c r="P29" s="57" t="s">
        <v>9</v>
      </c>
      <c r="Q29" s="57"/>
      <c r="R29" s="25" t="s">
        <v>71</v>
      </c>
      <c r="S29" s="26" t="s">
        <v>72</v>
      </c>
      <c r="T29" s="27"/>
      <c r="U29" s="27"/>
      <c r="V29" s="27"/>
      <c r="W29" s="27"/>
      <c r="X29" s="27"/>
      <c r="Y29" s="27"/>
      <c r="Z29" s="27"/>
      <c r="AA29" s="27"/>
      <c r="AB29" s="28"/>
      <c r="AC29" s="28"/>
      <c r="AD29" s="29"/>
      <c r="AE29" s="38"/>
      <c r="AG29" s="1">
        <f>IF(AND(K29="",AB27=1,AB28=0),1,0)</f>
        <v>0</v>
      </c>
      <c r="AO29" s="1" t="s">
        <v>35</v>
      </c>
      <c r="AP29" s="1" t="str">
        <f>IF(AND(K28&lt;=9,M30&lt;=100,K27&lt;=600,AB27&lt;=1,AJ37=AO20,K29&lt;=12,AB28=0),AW4,AW5)</f>
        <v>NE</v>
      </c>
      <c r="AY29" s="1">
        <v>26</v>
      </c>
    </row>
    <row r="30" spans="2:54" ht="13.5" customHeight="1" x14ac:dyDescent="0.25">
      <c r="B30" s="54" t="s">
        <v>90</v>
      </c>
      <c r="C30" s="55"/>
      <c r="D30" s="55"/>
      <c r="E30" s="55"/>
      <c r="F30" s="55"/>
      <c r="G30" s="55"/>
      <c r="H30" s="55"/>
      <c r="I30" s="55"/>
      <c r="J30" s="55"/>
      <c r="K30" s="55"/>
      <c r="L30" s="55"/>
      <c r="M30" s="77">
        <v>0</v>
      </c>
      <c r="N30" s="77"/>
      <c r="O30" s="77"/>
      <c r="P30" s="77"/>
      <c r="Q30" s="77"/>
      <c r="R30" s="57" t="s">
        <v>10</v>
      </c>
      <c r="S30" s="57"/>
      <c r="T30" s="10"/>
      <c r="U30" s="10"/>
      <c r="V30" s="10"/>
      <c r="W30" s="61"/>
      <c r="X30" s="62"/>
      <c r="Y30" s="62"/>
      <c r="Z30" s="62"/>
      <c r="AA30" s="62"/>
      <c r="AB30" s="62"/>
      <c r="AC30" s="62"/>
      <c r="AD30" s="63"/>
      <c r="AE30" s="38"/>
      <c r="AG30" s="1">
        <f>IF(M30="",1,0)</f>
        <v>0</v>
      </c>
      <c r="AO30" s="1" t="s">
        <v>36</v>
      </c>
      <c r="AP30" s="1" t="str">
        <f>IF(AND(K28&lt;=9,K27&lt;=800,AJ37=AO21,Q41=AW4,AB28&lt;=1),AW4,AW5)</f>
        <v>NE</v>
      </c>
      <c r="AY30" s="1">
        <v>27</v>
      </c>
    </row>
    <row r="31" spans="2:54" ht="13.5" customHeight="1" x14ac:dyDescent="0.25">
      <c r="B31" s="54" t="s">
        <v>20</v>
      </c>
      <c r="C31" s="55"/>
      <c r="D31" s="55"/>
      <c r="E31" s="55"/>
      <c r="F31" s="55"/>
      <c r="G31" s="55"/>
      <c r="H31" s="55"/>
      <c r="I31" s="55"/>
      <c r="J31" s="55"/>
      <c r="K31" s="55"/>
      <c r="L31" s="55"/>
      <c r="M31" s="77">
        <v>0</v>
      </c>
      <c r="N31" s="77"/>
      <c r="O31" s="77"/>
      <c r="P31" s="77"/>
      <c r="Q31" s="77"/>
      <c r="R31" s="57" t="s">
        <v>10</v>
      </c>
      <c r="S31" s="57"/>
      <c r="T31" s="10"/>
      <c r="U31" s="10"/>
      <c r="V31" s="10"/>
      <c r="W31" s="62"/>
      <c r="X31" s="62"/>
      <c r="Y31" s="62"/>
      <c r="Z31" s="62"/>
      <c r="AA31" s="62"/>
      <c r="AB31" s="62"/>
      <c r="AC31" s="62"/>
      <c r="AD31" s="63"/>
      <c r="AE31" s="38"/>
      <c r="AG31" s="1">
        <f>IF(M31="",1,0)</f>
        <v>0</v>
      </c>
      <c r="AH31" s="1" t="s">
        <v>107</v>
      </c>
      <c r="AO31" s="1" t="s">
        <v>37</v>
      </c>
      <c r="AP31" s="1" t="str">
        <f>IF(AND(K28&lt;=9,M30&lt;=100,K27&lt;=1000,AJ37=AO19,AB27&lt;=1,K29&lt;=12,AB28=0),AW4,AW5)</f>
        <v>ANO</v>
      </c>
      <c r="AY31" s="1">
        <v>28</v>
      </c>
    </row>
    <row r="32" spans="2:54" ht="13.5" customHeight="1" thickBot="1" x14ac:dyDescent="0.3">
      <c r="B32" s="58" t="s">
        <v>21</v>
      </c>
      <c r="C32" s="59"/>
      <c r="D32" s="59"/>
      <c r="E32" s="59"/>
      <c r="F32" s="59"/>
      <c r="G32" s="59"/>
      <c r="H32" s="59"/>
      <c r="I32" s="59"/>
      <c r="J32" s="59"/>
      <c r="K32" s="59"/>
      <c r="L32" s="59"/>
      <c r="M32" s="74">
        <v>0</v>
      </c>
      <c r="N32" s="74"/>
      <c r="O32" s="74"/>
      <c r="P32" s="74"/>
      <c r="Q32" s="74"/>
      <c r="R32" s="75" t="s">
        <v>10</v>
      </c>
      <c r="S32" s="75"/>
      <c r="T32" s="30" t="str">
        <f>IF(AND(S37=AW4,M32=0),"!","")</f>
        <v/>
      </c>
      <c r="U32" s="31"/>
      <c r="V32" s="31"/>
      <c r="W32" s="64"/>
      <c r="X32" s="64"/>
      <c r="Y32" s="64"/>
      <c r="Z32" s="64"/>
      <c r="AA32" s="64"/>
      <c r="AB32" s="64"/>
      <c r="AC32" s="64"/>
      <c r="AD32" s="65"/>
      <c r="AE32" s="38"/>
      <c r="AG32" s="1">
        <f>IF(M32="",1,0)</f>
        <v>0</v>
      </c>
      <c r="AH32" s="1">
        <f>SUM(AG27:AG32)+SUM(AH27:AH28)</f>
        <v>0</v>
      </c>
      <c r="AO32" s="1" t="s">
        <v>38</v>
      </c>
      <c r="AP32" s="1" t="str">
        <f>IF(AND(K28&lt;=9,M30&lt;=100,K27&lt;=200,AB28&lt;=1,AJ37=AO22,AB27&lt;=2,M31&lt;=20),AW4,AW5)</f>
        <v>NE</v>
      </c>
      <c r="AY32" s="1">
        <v>29</v>
      </c>
    </row>
    <row r="33" spans="2:51" ht="5.0999999999999996" customHeight="1" thickBot="1" x14ac:dyDescent="0.3">
      <c r="B33" s="3"/>
      <c r="C33" s="3"/>
      <c r="D33" s="3"/>
      <c r="E33" s="3"/>
      <c r="F33" s="3"/>
      <c r="G33" s="3"/>
      <c r="H33" s="3"/>
      <c r="I33" s="3"/>
      <c r="J33" s="3"/>
      <c r="K33" s="3"/>
      <c r="L33" s="3"/>
      <c r="M33" s="3"/>
      <c r="N33" s="3"/>
      <c r="O33" s="3"/>
      <c r="P33" s="3"/>
      <c r="Q33" s="3"/>
      <c r="AO33" s="1" t="s">
        <v>41</v>
      </c>
      <c r="AP33" s="1" t="str">
        <f>IF(AND(Q21=AW4,X21&lt;=100),AW4,AW5)</f>
        <v>NE</v>
      </c>
      <c r="AY33" s="1">
        <v>30</v>
      </c>
    </row>
    <row r="34" spans="2:51" ht="13.5" customHeight="1" x14ac:dyDescent="0.25">
      <c r="B34" s="72" t="s">
        <v>43</v>
      </c>
      <c r="C34" s="73"/>
      <c r="D34" s="73"/>
      <c r="E34" s="73"/>
      <c r="F34" s="73"/>
      <c r="G34" s="73"/>
      <c r="H34" s="73"/>
      <c r="I34" s="73"/>
      <c r="J34" s="73"/>
      <c r="K34" s="73"/>
      <c r="L34" s="73"/>
      <c r="M34" s="73"/>
      <c r="N34" s="73"/>
      <c r="O34" s="73"/>
      <c r="P34" s="73"/>
      <c r="Q34" s="73"/>
      <c r="R34" s="73"/>
      <c r="S34" s="73"/>
      <c r="T34" s="73"/>
      <c r="U34" s="73"/>
      <c r="V34" s="73"/>
      <c r="W34" s="68" t="str">
        <f>IF(V14=AW5,"",IF(AH37=0,"","NUTNO VYPLNIT"))</f>
        <v/>
      </c>
      <c r="X34" s="69"/>
      <c r="Y34" s="69"/>
      <c r="Z34" s="69"/>
      <c r="AA34" s="69"/>
      <c r="AB34" s="69"/>
      <c r="AC34" s="69"/>
      <c r="AD34" s="70"/>
      <c r="AE34" s="37" t="s">
        <v>151</v>
      </c>
      <c r="AG34" s="1" t="s">
        <v>99</v>
      </c>
      <c r="AO34" s="5" t="s">
        <v>29</v>
      </c>
      <c r="AP34" s="5" t="str">
        <f>IF(COUNTIF(AP27:AP33,AW4)&gt;0,AW4,AW5)</f>
        <v>ANO</v>
      </c>
      <c r="AY34" s="1">
        <v>31</v>
      </c>
    </row>
    <row r="35" spans="2:51" ht="13.5" customHeight="1" x14ac:dyDescent="0.25">
      <c r="B35" s="54" t="s">
        <v>3</v>
      </c>
      <c r="C35" s="55"/>
      <c r="D35" s="55"/>
      <c r="E35" s="55"/>
      <c r="F35" s="55"/>
      <c r="G35" s="55"/>
      <c r="H35" s="55"/>
      <c r="I35" s="55"/>
      <c r="J35" s="55"/>
      <c r="K35" s="55"/>
      <c r="L35" s="55"/>
      <c r="M35" s="55"/>
      <c r="N35" s="55"/>
      <c r="O35" s="55"/>
      <c r="P35" s="55"/>
      <c r="Q35" s="55"/>
      <c r="R35" s="55"/>
      <c r="S35" s="47" t="s">
        <v>7</v>
      </c>
      <c r="T35" s="47"/>
      <c r="U35" s="47"/>
      <c r="V35" s="32" t="str">
        <f>IF(AND(Q41=AW4,OR(S35=AW3,S35=AW5)),"!",IF(AND(M31&gt;0,OR(S35=AW3,S35=AW5)),"!",""))</f>
        <v/>
      </c>
      <c r="W35" s="61"/>
      <c r="X35" s="62"/>
      <c r="Y35" s="62"/>
      <c r="Z35" s="62"/>
      <c r="AA35" s="62"/>
      <c r="AB35" s="62"/>
      <c r="AC35" s="62"/>
      <c r="AD35" s="63"/>
      <c r="AE35" s="38"/>
      <c r="AG35" s="1">
        <f>IF(OR(S35=AW4,S35=AW5),0,1)</f>
        <v>0</v>
      </c>
      <c r="AY35" s="1">
        <v>32</v>
      </c>
    </row>
    <row r="36" spans="2:51" ht="13.5" customHeight="1" x14ac:dyDescent="0.25">
      <c r="B36" s="54" t="s">
        <v>81</v>
      </c>
      <c r="C36" s="55"/>
      <c r="D36" s="55"/>
      <c r="E36" s="55"/>
      <c r="F36" s="55"/>
      <c r="G36" s="55"/>
      <c r="H36" s="55"/>
      <c r="I36" s="55"/>
      <c r="J36" s="55"/>
      <c r="K36" s="55"/>
      <c r="L36" s="55"/>
      <c r="M36" s="55"/>
      <c r="N36" s="55"/>
      <c r="O36" s="55"/>
      <c r="P36" s="55"/>
      <c r="Q36" s="55"/>
      <c r="R36" s="55"/>
      <c r="S36" s="47" t="s">
        <v>7</v>
      </c>
      <c r="T36" s="47"/>
      <c r="U36" s="47"/>
      <c r="V36" s="32" t="str">
        <f>IF(AND(M31&gt;0,OR(S36=AW3,S36=AW5)),"!","")</f>
        <v/>
      </c>
      <c r="W36" s="62"/>
      <c r="X36" s="62"/>
      <c r="Y36" s="62"/>
      <c r="Z36" s="62"/>
      <c r="AA36" s="62"/>
      <c r="AB36" s="62"/>
      <c r="AC36" s="62"/>
      <c r="AD36" s="63"/>
      <c r="AE36" s="38"/>
      <c r="AG36" s="1">
        <f>IF(OR(S36=AW4,S36=AW5),0,1)</f>
        <v>0</v>
      </c>
      <c r="AH36" s="1" t="s">
        <v>107</v>
      </c>
      <c r="AO36" s="5" t="s">
        <v>40</v>
      </c>
      <c r="AY36" s="1">
        <v>33</v>
      </c>
    </row>
    <row r="37" spans="2:51" ht="13.5" customHeight="1" thickBot="1" x14ac:dyDescent="0.3">
      <c r="B37" s="58" t="s">
        <v>4</v>
      </c>
      <c r="C37" s="59"/>
      <c r="D37" s="59"/>
      <c r="E37" s="59"/>
      <c r="F37" s="59"/>
      <c r="G37" s="59"/>
      <c r="H37" s="59"/>
      <c r="I37" s="59"/>
      <c r="J37" s="59"/>
      <c r="K37" s="59"/>
      <c r="L37" s="59"/>
      <c r="M37" s="59"/>
      <c r="N37" s="59"/>
      <c r="O37" s="59"/>
      <c r="P37" s="59"/>
      <c r="Q37" s="59"/>
      <c r="R37" s="59"/>
      <c r="S37" s="60" t="s">
        <v>7</v>
      </c>
      <c r="T37" s="60"/>
      <c r="U37" s="60"/>
      <c r="V37" s="30" t="str">
        <f>IF(AND(M32&gt;0,OR(S37=AW3,S37=AW5)),"!","")</f>
        <v/>
      </c>
      <c r="W37" s="64"/>
      <c r="X37" s="64"/>
      <c r="Y37" s="64"/>
      <c r="Z37" s="64"/>
      <c r="AA37" s="64"/>
      <c r="AB37" s="64"/>
      <c r="AC37" s="64"/>
      <c r="AD37" s="65"/>
      <c r="AE37" s="38"/>
      <c r="AG37" s="1">
        <f>IF(OR(S37=AW4,S37=AW5),0,1)</f>
        <v>0</v>
      </c>
      <c r="AH37" s="1">
        <f>SUM(AG35:AG37)</f>
        <v>0</v>
      </c>
      <c r="AJ37" s="1" t="str">
        <f>IF(AH37&gt;0,AO17,IF(S37=AW4,AO23,IF(AND(S35=AW4,S36=AW4,M31&gt;0),AO22,IF(S35=AW4,AO21,IF(S36=AW4,AO20,AO19)))))</f>
        <v>první třída využití</v>
      </c>
      <c r="AO37" s="1" t="s">
        <v>55</v>
      </c>
      <c r="AP37" s="1" t="str">
        <f>Q40</f>
        <v>NE</v>
      </c>
      <c r="AY37" s="1">
        <v>34</v>
      </c>
    </row>
    <row r="38" spans="2:51" ht="5.0999999999999996" customHeight="1" thickBot="1" x14ac:dyDescent="0.3">
      <c r="AO38" s="1" t="s">
        <v>56</v>
      </c>
      <c r="AP38" s="1" t="str">
        <f>IF(AND(Q43=AW4,X43&gt;5),AW4,AW5)</f>
        <v>NE</v>
      </c>
      <c r="AY38" s="1">
        <v>35</v>
      </c>
    </row>
    <row r="39" spans="2:51" ht="13.5" customHeight="1" x14ac:dyDescent="0.25">
      <c r="B39" s="72" t="s">
        <v>63</v>
      </c>
      <c r="C39" s="73"/>
      <c r="D39" s="73"/>
      <c r="E39" s="73"/>
      <c r="F39" s="73"/>
      <c r="G39" s="73"/>
      <c r="H39" s="73"/>
      <c r="I39" s="73"/>
      <c r="J39" s="73"/>
      <c r="K39" s="73"/>
      <c r="L39" s="73"/>
      <c r="M39" s="73"/>
      <c r="N39" s="73"/>
      <c r="O39" s="73"/>
      <c r="P39" s="73"/>
      <c r="Q39" s="73"/>
      <c r="R39" s="73"/>
      <c r="S39" s="73"/>
      <c r="T39" s="73"/>
      <c r="U39" s="73"/>
      <c r="V39" s="73"/>
      <c r="W39" s="68" t="str">
        <f>IF(V14=AW5,"",IF(AH49=0,"","NUTNO VYPLNIT"))</f>
        <v/>
      </c>
      <c r="X39" s="69"/>
      <c r="Y39" s="69"/>
      <c r="Z39" s="69"/>
      <c r="AA39" s="69"/>
      <c r="AB39" s="69"/>
      <c r="AC39" s="69"/>
      <c r="AD39" s="70"/>
      <c r="AE39" s="37" t="s">
        <v>151</v>
      </c>
      <c r="AG39" s="1" t="s">
        <v>100</v>
      </c>
      <c r="AO39" s="1" t="s">
        <v>57</v>
      </c>
      <c r="AP39" s="1" t="str">
        <f>IF(AND(Q44=AW4,X44&gt;600),AW4,AW5)</f>
        <v>NE</v>
      </c>
      <c r="AY39" s="1">
        <v>36</v>
      </c>
    </row>
    <row r="40" spans="2:51" ht="13.5" customHeight="1" x14ac:dyDescent="0.25">
      <c r="B40" s="54" t="s">
        <v>45</v>
      </c>
      <c r="C40" s="55"/>
      <c r="D40" s="55"/>
      <c r="E40" s="55"/>
      <c r="F40" s="55"/>
      <c r="G40" s="55"/>
      <c r="H40" s="55"/>
      <c r="I40" s="55"/>
      <c r="J40" s="55"/>
      <c r="K40" s="55"/>
      <c r="L40" s="55"/>
      <c r="M40" s="55"/>
      <c r="N40" s="55"/>
      <c r="O40" s="55"/>
      <c r="P40" s="55"/>
      <c r="Q40" s="53" t="s">
        <v>7</v>
      </c>
      <c r="R40" s="47"/>
      <c r="S40" s="47"/>
      <c r="T40" s="10"/>
      <c r="U40" s="61"/>
      <c r="V40" s="62"/>
      <c r="W40" s="62"/>
      <c r="X40" s="62"/>
      <c r="Y40" s="62"/>
      <c r="Z40" s="62"/>
      <c r="AA40" s="62"/>
      <c r="AB40" s="62"/>
      <c r="AC40" s="62"/>
      <c r="AD40" s="63"/>
      <c r="AE40" s="38"/>
      <c r="AG40" s="1">
        <f>IF(OR(Q40=$AW$4,Q40=$AW$5),0,1)</f>
        <v>0</v>
      </c>
      <c r="AO40" s="1" t="s">
        <v>58</v>
      </c>
      <c r="AP40" s="1" t="str">
        <f>Q45</f>
        <v>NE</v>
      </c>
      <c r="AY40" s="1">
        <v>37</v>
      </c>
    </row>
    <row r="41" spans="2:51" ht="13.5" customHeight="1" x14ac:dyDescent="0.25">
      <c r="B41" s="54" t="s">
        <v>31</v>
      </c>
      <c r="C41" s="55"/>
      <c r="D41" s="55"/>
      <c r="E41" s="55"/>
      <c r="F41" s="55"/>
      <c r="G41" s="55"/>
      <c r="H41" s="55"/>
      <c r="I41" s="55"/>
      <c r="J41" s="55"/>
      <c r="K41" s="55"/>
      <c r="L41" s="55"/>
      <c r="M41" s="55"/>
      <c r="N41" s="55"/>
      <c r="O41" s="55"/>
      <c r="P41" s="55" t="s">
        <v>31</v>
      </c>
      <c r="Q41" s="53" t="s">
        <v>7</v>
      </c>
      <c r="R41" s="47"/>
      <c r="S41" s="47"/>
      <c r="T41" s="10"/>
      <c r="U41" s="62"/>
      <c r="V41" s="62"/>
      <c r="W41" s="62"/>
      <c r="X41" s="62"/>
      <c r="Y41" s="62"/>
      <c r="Z41" s="62"/>
      <c r="AA41" s="62"/>
      <c r="AB41" s="62"/>
      <c r="AC41" s="62"/>
      <c r="AD41" s="63"/>
      <c r="AE41" s="38"/>
      <c r="AG41" s="1">
        <f>IF(OR(Q41=$AW$4,Q41=$AW$5),0,1)</f>
        <v>0</v>
      </c>
      <c r="AO41" s="1" t="s">
        <v>78</v>
      </c>
      <c r="AP41" s="1" t="str" cm="1">
        <f t="array" ref="AP41">IF(AND(Q46=AW12,X46&gt;1000),"ANO",IF(AND(Q46=AW11,X46:X46&gt;1000),"ANO",IF(AND(Q46=AW10,X46&gt;100),"ANO","NE")))</f>
        <v>NE</v>
      </c>
      <c r="AT41" s="33"/>
      <c r="AY41" s="1">
        <v>38</v>
      </c>
    </row>
    <row r="42" spans="2:51" ht="13.5" customHeight="1" x14ac:dyDescent="0.25">
      <c r="B42" s="54" t="s">
        <v>34</v>
      </c>
      <c r="C42" s="55"/>
      <c r="D42" s="55"/>
      <c r="E42" s="55"/>
      <c r="F42" s="55"/>
      <c r="G42" s="55"/>
      <c r="H42" s="55"/>
      <c r="I42" s="55"/>
      <c r="J42" s="55"/>
      <c r="K42" s="55"/>
      <c r="L42" s="55"/>
      <c r="M42" s="55"/>
      <c r="N42" s="55"/>
      <c r="O42" s="55"/>
      <c r="P42" s="55"/>
      <c r="Q42" s="53" t="s">
        <v>7</v>
      </c>
      <c r="R42" s="47"/>
      <c r="S42" s="47"/>
      <c r="T42" s="10"/>
      <c r="U42" s="62"/>
      <c r="V42" s="62"/>
      <c r="W42" s="62"/>
      <c r="X42" s="62"/>
      <c r="Y42" s="62"/>
      <c r="Z42" s="62"/>
      <c r="AA42" s="62"/>
      <c r="AB42" s="62"/>
      <c r="AC42" s="62"/>
      <c r="AD42" s="63"/>
      <c r="AE42" s="38"/>
      <c r="AG42" s="1">
        <f>IF(OR(Q42=$AW$4,Q42=$AW$5),0,1)</f>
        <v>0</v>
      </c>
      <c r="AO42" s="1" t="s">
        <v>79</v>
      </c>
      <c r="AP42" s="1" t="str">
        <f>Q47</f>
        <v>NE</v>
      </c>
      <c r="AY42" s="1">
        <v>39</v>
      </c>
    </row>
    <row r="43" spans="2:51" ht="13.5" customHeight="1" x14ac:dyDescent="0.2">
      <c r="B43" s="54" t="s">
        <v>59</v>
      </c>
      <c r="C43" s="55"/>
      <c r="D43" s="55"/>
      <c r="E43" s="55"/>
      <c r="F43" s="55"/>
      <c r="G43" s="55"/>
      <c r="H43" s="55"/>
      <c r="I43" s="55"/>
      <c r="J43" s="55"/>
      <c r="K43" s="55"/>
      <c r="L43" s="55"/>
      <c r="M43" s="55"/>
      <c r="N43" s="55"/>
      <c r="O43" s="55"/>
      <c r="P43" s="55"/>
      <c r="Q43" s="53" t="s">
        <v>7</v>
      </c>
      <c r="R43" s="47"/>
      <c r="S43" s="47"/>
      <c r="T43" s="55" t="s">
        <v>24</v>
      </c>
      <c r="U43" s="55"/>
      <c r="V43" s="55"/>
      <c r="W43" s="55"/>
      <c r="X43" s="66"/>
      <c r="Y43" s="66"/>
      <c r="Z43" s="66"/>
      <c r="AA43" s="66"/>
      <c r="AB43" s="71" t="s">
        <v>66</v>
      </c>
      <c r="AC43" s="71"/>
      <c r="AD43" s="11" t="str">
        <f>IF(AND(Q43=$AW$4,X43=0),"!","")</f>
        <v/>
      </c>
      <c r="AE43" s="38"/>
      <c r="AG43" s="1">
        <f>IF(OR(AND(Q43=$AW$4,X43&gt;0),Q43=$AW$5),0,1)</f>
        <v>0</v>
      </c>
      <c r="AO43" s="5" t="s">
        <v>29</v>
      </c>
      <c r="AP43" s="5" t="str">
        <f>IF(COUNTIF(AP37:AP42,AW4)&gt;0,AW4,AW5)</f>
        <v>NE</v>
      </c>
      <c r="AY43" s="1">
        <v>40</v>
      </c>
    </row>
    <row r="44" spans="2:51" ht="13.5" customHeight="1" x14ac:dyDescent="0.25">
      <c r="B44" s="54" t="s">
        <v>60</v>
      </c>
      <c r="C44" s="55"/>
      <c r="D44" s="55"/>
      <c r="E44" s="55"/>
      <c r="F44" s="55"/>
      <c r="G44" s="55"/>
      <c r="H44" s="55"/>
      <c r="I44" s="55"/>
      <c r="J44" s="55"/>
      <c r="K44" s="55"/>
      <c r="L44" s="55"/>
      <c r="M44" s="55"/>
      <c r="N44" s="55"/>
      <c r="O44" s="55"/>
      <c r="P44" s="55"/>
      <c r="Q44" s="53" t="s">
        <v>7</v>
      </c>
      <c r="R44" s="47"/>
      <c r="S44" s="47"/>
      <c r="T44" s="55" t="s">
        <v>61</v>
      </c>
      <c r="U44" s="55"/>
      <c r="V44" s="55"/>
      <c r="W44" s="55"/>
      <c r="X44" s="66"/>
      <c r="Y44" s="66"/>
      <c r="Z44" s="66"/>
      <c r="AA44" s="66"/>
      <c r="AB44" s="57" t="s">
        <v>146</v>
      </c>
      <c r="AC44" s="57"/>
      <c r="AD44" s="11" t="str">
        <f>IF(AND(Q44=$AW$4,X44=0),"!","")</f>
        <v/>
      </c>
      <c r="AE44" s="38"/>
      <c r="AG44" s="1">
        <f>IF(OR(AND(Q44=$AW$4,X44&gt;0),Q44=$AW$5),0,1)</f>
        <v>0</v>
      </c>
      <c r="AY44" s="1">
        <v>41</v>
      </c>
    </row>
    <row r="45" spans="2:51" ht="13.5" customHeight="1" x14ac:dyDescent="0.25">
      <c r="B45" s="54" t="s">
        <v>64</v>
      </c>
      <c r="C45" s="55"/>
      <c r="D45" s="55"/>
      <c r="E45" s="55"/>
      <c r="F45" s="55"/>
      <c r="G45" s="55"/>
      <c r="H45" s="55"/>
      <c r="I45" s="55"/>
      <c r="J45" s="55"/>
      <c r="K45" s="55"/>
      <c r="L45" s="55"/>
      <c r="M45" s="55"/>
      <c r="N45" s="55"/>
      <c r="O45" s="55"/>
      <c r="P45" s="55"/>
      <c r="Q45" s="53" t="s">
        <v>7</v>
      </c>
      <c r="R45" s="47"/>
      <c r="S45" s="47"/>
      <c r="T45" s="10"/>
      <c r="U45" s="10"/>
      <c r="V45" s="10"/>
      <c r="W45" s="10"/>
      <c r="X45" s="10"/>
      <c r="Y45" s="10"/>
      <c r="Z45" s="10"/>
      <c r="AA45" s="10"/>
      <c r="AB45" s="10"/>
      <c r="AC45" s="10"/>
      <c r="AD45" s="11"/>
      <c r="AE45" s="38"/>
      <c r="AG45" s="1">
        <f>IF(OR(Q45=$AW$4,Q45=$AW$5),0,1)</f>
        <v>0</v>
      </c>
      <c r="AO45" s="5" t="s">
        <v>149</v>
      </c>
      <c r="AY45" s="1">
        <v>42</v>
      </c>
    </row>
    <row r="46" spans="2:51" ht="13.5" customHeight="1" x14ac:dyDescent="0.25">
      <c r="B46" s="54" t="s">
        <v>73</v>
      </c>
      <c r="C46" s="55"/>
      <c r="D46" s="55"/>
      <c r="E46" s="55"/>
      <c r="F46" s="55"/>
      <c r="G46" s="55"/>
      <c r="H46" s="55"/>
      <c r="I46" s="55"/>
      <c r="J46" s="55"/>
      <c r="K46" s="55"/>
      <c r="L46" s="55"/>
      <c r="M46" s="55"/>
      <c r="N46" s="55"/>
      <c r="O46" s="55"/>
      <c r="P46" s="55"/>
      <c r="Q46" s="53" t="s">
        <v>7</v>
      </c>
      <c r="R46" s="47"/>
      <c r="S46" s="47"/>
      <c r="T46" s="55" t="s">
        <v>24</v>
      </c>
      <c r="U46" s="55"/>
      <c r="V46" s="55"/>
      <c r="W46" s="55"/>
      <c r="X46" s="66"/>
      <c r="Y46" s="66"/>
      <c r="Z46" s="66"/>
      <c r="AA46" s="66"/>
      <c r="AB46" s="57" t="s">
        <v>77</v>
      </c>
      <c r="AC46" s="57"/>
      <c r="AD46" s="11" t="str">
        <f>IF(AND(OR(Q46=AW10,Q46=AW11,Q46=AW12),OR(X46=0,X46="")),"!","")</f>
        <v/>
      </c>
      <c r="AE46" s="38"/>
      <c r="AG46" s="1">
        <f>IF(OR(AND(OR(Q46=AW10,Q46=AW11,Q46=AW12),X46&gt;0),Q46=$AW$5),0,1)</f>
        <v>0</v>
      </c>
      <c r="AO46" s="1" t="s">
        <v>46</v>
      </c>
      <c r="AP46" s="1" t="str">
        <f>IF(AND(K28&gt;45,OR(AJ37=AO19,AJ37=AO20,AJ37=AO21)),AW4,AW5)</f>
        <v>NE</v>
      </c>
      <c r="AY46" s="1">
        <v>43</v>
      </c>
    </row>
    <row r="47" spans="2:51" ht="13.5" customHeight="1" x14ac:dyDescent="0.25">
      <c r="B47" s="54" t="s">
        <v>80</v>
      </c>
      <c r="C47" s="55"/>
      <c r="D47" s="55"/>
      <c r="E47" s="55"/>
      <c r="F47" s="55"/>
      <c r="G47" s="55"/>
      <c r="H47" s="55"/>
      <c r="I47" s="55"/>
      <c r="J47" s="55"/>
      <c r="K47" s="55"/>
      <c r="L47" s="55"/>
      <c r="M47" s="55"/>
      <c r="N47" s="55"/>
      <c r="O47" s="55"/>
      <c r="P47" s="55"/>
      <c r="Q47" s="53" t="s">
        <v>7</v>
      </c>
      <c r="R47" s="47"/>
      <c r="S47" s="47"/>
      <c r="T47" s="10"/>
      <c r="U47" s="10"/>
      <c r="V47" s="10"/>
      <c r="W47" s="10"/>
      <c r="X47" s="10"/>
      <c r="Y47" s="10"/>
      <c r="Z47" s="10"/>
      <c r="AA47" s="10"/>
      <c r="AB47" s="10"/>
      <c r="AC47" s="10"/>
      <c r="AD47" s="11"/>
      <c r="AE47" s="38"/>
      <c r="AG47" s="1">
        <f>IF(OR(Q47=$AW$4,Q47=$AW$5),0,1)</f>
        <v>0</v>
      </c>
      <c r="AO47" s="1" t="s">
        <v>47</v>
      </c>
      <c r="AP47" s="1" t="str">
        <f>IF(AND(K28&gt;22.5,OR(AJ37=AO22,AJ37=AO23)),AW4,AW5)</f>
        <v>NE</v>
      </c>
      <c r="AY47" s="1">
        <v>44</v>
      </c>
    </row>
    <row r="48" spans="2:51" ht="12.75" x14ac:dyDescent="0.25">
      <c r="B48" s="54" t="s">
        <v>26</v>
      </c>
      <c r="C48" s="55"/>
      <c r="D48" s="55"/>
      <c r="E48" s="55"/>
      <c r="F48" s="55"/>
      <c r="G48" s="55"/>
      <c r="H48" s="55"/>
      <c r="I48" s="55"/>
      <c r="J48" s="55"/>
      <c r="K48" s="55"/>
      <c r="L48" s="55"/>
      <c r="M48" s="55"/>
      <c r="N48" s="55"/>
      <c r="O48" s="55"/>
      <c r="P48" s="55"/>
      <c r="Q48" s="53" t="s">
        <v>7</v>
      </c>
      <c r="R48" s="47"/>
      <c r="S48" s="47"/>
      <c r="T48" s="55" t="s">
        <v>24</v>
      </c>
      <c r="U48" s="55"/>
      <c r="V48" s="55"/>
      <c r="W48" s="55"/>
      <c r="X48" s="96"/>
      <c r="Y48" s="96"/>
      <c r="Z48" s="96"/>
      <c r="AA48" s="96"/>
      <c r="AB48" s="57" t="s">
        <v>27</v>
      </c>
      <c r="AC48" s="57"/>
      <c r="AD48" s="11" t="str">
        <f>IF(AND(Q48=$AW$4,X48=0),"!","")</f>
        <v/>
      </c>
      <c r="AE48" s="38"/>
      <c r="AG48" s="1">
        <f>IF(OR(AND(Q48=$AW$4,X48&gt;0),Q48=$AW$5),0,1)</f>
        <v>0</v>
      </c>
      <c r="AH48" s="1" t="s">
        <v>107</v>
      </c>
      <c r="AO48" s="1" t="s">
        <v>48</v>
      </c>
      <c r="AP48" s="1" t="str">
        <f>IF(AND(K28&gt;6,AJ37=AO23,M32&gt;10),AW4,AW5)</f>
        <v>NE</v>
      </c>
      <c r="AY48" s="1">
        <v>45</v>
      </c>
    </row>
    <row r="49" spans="2:51" ht="13.5" customHeight="1" thickBot="1" x14ac:dyDescent="0.3">
      <c r="B49" s="58" t="s">
        <v>28</v>
      </c>
      <c r="C49" s="59"/>
      <c r="D49" s="59"/>
      <c r="E49" s="59"/>
      <c r="F49" s="59"/>
      <c r="G49" s="59"/>
      <c r="H49" s="59"/>
      <c r="I49" s="59"/>
      <c r="J49" s="59"/>
      <c r="K49" s="59"/>
      <c r="L49" s="59"/>
      <c r="M49" s="59"/>
      <c r="N49" s="59"/>
      <c r="O49" s="59"/>
      <c r="P49" s="59"/>
      <c r="Q49" s="60" t="s">
        <v>7</v>
      </c>
      <c r="R49" s="60"/>
      <c r="S49" s="60"/>
      <c r="T49" s="31"/>
      <c r="U49" s="31"/>
      <c r="V49" s="31"/>
      <c r="W49" s="31"/>
      <c r="X49" s="31"/>
      <c r="Y49" s="31"/>
      <c r="Z49" s="31"/>
      <c r="AA49" s="31"/>
      <c r="AB49" s="31"/>
      <c r="AC49" s="31"/>
      <c r="AD49" s="34"/>
      <c r="AE49" s="38"/>
      <c r="AG49" s="1">
        <f>IF(OR(Q49=$AW$4,Q49=$AW$5),0,1)</f>
        <v>0</v>
      </c>
      <c r="AH49" s="1">
        <f>SUM(AG40:AG49)</f>
        <v>0</v>
      </c>
      <c r="AO49" s="1" t="s">
        <v>49</v>
      </c>
      <c r="AP49" s="1" t="str">
        <f>IF(AB28&gt;2,AW4,AW5)</f>
        <v>NE</v>
      </c>
      <c r="AY49" s="1">
        <v>46</v>
      </c>
    </row>
    <row r="50" spans="2:51" ht="13.5" customHeight="1" x14ac:dyDescent="0.25">
      <c r="B50" s="91" t="s">
        <v>152</v>
      </c>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O50" s="1" t="s">
        <v>50</v>
      </c>
      <c r="AP50" s="1" t="str">
        <f>IF(M30&gt;1000,AW4,AW5)</f>
        <v>NE</v>
      </c>
      <c r="AY50" s="1">
        <v>47</v>
      </c>
    </row>
    <row r="51" spans="2:51" ht="13.5" customHeight="1" x14ac:dyDescent="0.25">
      <c r="AO51" s="1" t="s">
        <v>51</v>
      </c>
      <c r="AP51" s="1" t="str">
        <f>IF(M32&gt;100,AW4,AW5)</f>
        <v>NE</v>
      </c>
      <c r="AY51" s="1">
        <v>48</v>
      </c>
    </row>
    <row r="52" spans="2:51" ht="13.5" customHeight="1" x14ac:dyDescent="0.25">
      <c r="AO52" s="1" t="s">
        <v>52</v>
      </c>
      <c r="AP52" s="1" t="str">
        <f>IF(M31&gt;100,AW4,AW5)</f>
        <v>NE</v>
      </c>
      <c r="AY52" s="1">
        <v>49</v>
      </c>
    </row>
    <row r="53" spans="2:51" ht="13.5" customHeight="1" x14ac:dyDescent="0.25">
      <c r="AO53" s="1" t="s">
        <v>53</v>
      </c>
      <c r="AP53" s="1" t="str">
        <f>IF(AND(Q48=AW4,X48&gt;200000),AW4,AW5)</f>
        <v>NE</v>
      </c>
      <c r="AY53" s="1" t="s">
        <v>39</v>
      </c>
    </row>
    <row r="54" spans="2:51" ht="13.5" customHeight="1" x14ac:dyDescent="0.25">
      <c r="AO54" s="1" t="s">
        <v>54</v>
      </c>
      <c r="AP54" s="1" t="str">
        <f>IF(Q49=AW4,AW4,AW5)</f>
        <v>NE</v>
      </c>
    </row>
    <row r="55" spans="2:51" ht="13.5" customHeight="1" x14ac:dyDescent="0.25">
      <c r="AO55" s="5" t="s">
        <v>29</v>
      </c>
      <c r="AP55" s="5" t="str">
        <f>IF(COUNTIF(AP46:AP54,AW4)&gt;0,AW4,AW5)</f>
        <v>NE</v>
      </c>
    </row>
  </sheetData>
  <sheetProtection algorithmName="SHA-512" hashValue="Nvk6XZYN8E0cyVgE79msDzmTexOY1bmzk7pPvyMxjeuoIGJEF8738n5CHGCny0okS1oNvoYYriJ8/7Fmz3UGWw==" saltValue="XCRjgglkwd1JobT2EwUaAg==" spinCount="100000" sheet="1" formatRows="0"/>
  <mergeCells count="123">
    <mergeCell ref="B50:AD50"/>
    <mergeCell ref="Y10:AA10"/>
    <mergeCell ref="W16:AD16"/>
    <mergeCell ref="B16:V16"/>
    <mergeCell ref="B26:V26"/>
    <mergeCell ref="W26:AD26"/>
    <mergeCell ref="B34:V34"/>
    <mergeCell ref="W34:AD34"/>
    <mergeCell ref="B17:U17"/>
    <mergeCell ref="B18:U18"/>
    <mergeCell ref="B19:U19"/>
    <mergeCell ref="B21:P21"/>
    <mergeCell ref="T21:W21"/>
    <mergeCell ref="AB21:AC21"/>
    <mergeCell ref="X48:AA48"/>
    <mergeCell ref="AB48:AC48"/>
    <mergeCell ref="B49:P49"/>
    <mergeCell ref="Q49:S49"/>
    <mergeCell ref="B22:P22"/>
    <mergeCell ref="Q22:S22"/>
    <mergeCell ref="B48:P48"/>
    <mergeCell ref="Q48:S48"/>
    <mergeCell ref="T48:W48"/>
    <mergeCell ref="AB46:AC46"/>
    <mergeCell ref="B1:AD1"/>
    <mergeCell ref="AB27:AD27"/>
    <mergeCell ref="AB28:AD28"/>
    <mergeCell ref="B7:L7"/>
    <mergeCell ref="B8:L8"/>
    <mergeCell ref="M7:Y7"/>
    <mergeCell ref="M8:Y8"/>
    <mergeCell ref="B27:J27"/>
    <mergeCell ref="K27:O27"/>
    <mergeCell ref="P27:Q27"/>
    <mergeCell ref="B2:AD2"/>
    <mergeCell ref="B4:F4"/>
    <mergeCell ref="B5:F5"/>
    <mergeCell ref="G4:AD4"/>
    <mergeCell ref="G5:AD5"/>
    <mergeCell ref="R27:AA27"/>
    <mergeCell ref="R28:AA28"/>
    <mergeCell ref="B28:J28"/>
    <mergeCell ref="AC7:AD8"/>
    <mergeCell ref="Z7:AB8"/>
    <mergeCell ref="P28:Q28"/>
    <mergeCell ref="Q21:S21"/>
    <mergeCell ref="B23:P23"/>
    <mergeCell ref="Q47:S47"/>
    <mergeCell ref="B46:P46"/>
    <mergeCell ref="B47:P47"/>
    <mergeCell ref="Q46:S46"/>
    <mergeCell ref="T46:W46"/>
    <mergeCell ref="X46:AA46"/>
    <mergeCell ref="B44:P44"/>
    <mergeCell ref="T44:W44"/>
    <mergeCell ref="X44:AA44"/>
    <mergeCell ref="AB44:AC44"/>
    <mergeCell ref="Q44:S44"/>
    <mergeCell ref="AB24:AC24"/>
    <mergeCell ref="W39:AD39"/>
    <mergeCell ref="X43:AA43"/>
    <mergeCell ref="AB43:AC43"/>
    <mergeCell ref="X20:AA20"/>
    <mergeCell ref="AB20:AC20"/>
    <mergeCell ref="K28:O28"/>
    <mergeCell ref="B42:P42"/>
    <mergeCell ref="Q42:S42"/>
    <mergeCell ref="B32:L32"/>
    <mergeCell ref="B39:V39"/>
    <mergeCell ref="B36:R36"/>
    <mergeCell ref="M32:Q32"/>
    <mergeCell ref="R32:S32"/>
    <mergeCell ref="X21:AA21"/>
    <mergeCell ref="Q24:S24"/>
    <mergeCell ref="X24:AA24"/>
    <mergeCell ref="M30:Q30"/>
    <mergeCell ref="R31:S31"/>
    <mergeCell ref="B31:L31"/>
    <mergeCell ref="B30:L30"/>
    <mergeCell ref="M31:Q31"/>
    <mergeCell ref="S37:U37"/>
    <mergeCell ref="U40:AD42"/>
    <mergeCell ref="W35:AD37"/>
    <mergeCell ref="W30:AD32"/>
    <mergeCell ref="V18:X18"/>
    <mergeCell ref="V19:X19"/>
    <mergeCell ref="B43:P43"/>
    <mergeCell ref="Q43:S43"/>
    <mergeCell ref="T43:W43"/>
    <mergeCell ref="B24:P24"/>
    <mergeCell ref="T24:W24"/>
    <mergeCell ref="T23:W23"/>
    <mergeCell ref="X23:AA23"/>
    <mergeCell ref="Q23:S23"/>
    <mergeCell ref="B41:P41"/>
    <mergeCell ref="Q41:S41"/>
    <mergeCell ref="S36:U36"/>
    <mergeCell ref="B35:R35"/>
    <mergeCell ref="AB23:AC23"/>
    <mergeCell ref="AE16:AE24"/>
    <mergeCell ref="AE26:AE32"/>
    <mergeCell ref="AE34:AE37"/>
    <mergeCell ref="AE39:AE49"/>
    <mergeCell ref="B14:U14"/>
    <mergeCell ref="V14:X14"/>
    <mergeCell ref="B10:X10"/>
    <mergeCell ref="C11:S11"/>
    <mergeCell ref="T11:Y11"/>
    <mergeCell ref="B12:AD12"/>
    <mergeCell ref="V17:X17"/>
    <mergeCell ref="B29:J29"/>
    <mergeCell ref="B45:P45"/>
    <mergeCell ref="Q45:S45"/>
    <mergeCell ref="B20:P20"/>
    <mergeCell ref="Q20:S20"/>
    <mergeCell ref="T20:W20"/>
    <mergeCell ref="K29:O29"/>
    <mergeCell ref="P29:Q29"/>
    <mergeCell ref="B40:P40"/>
    <mergeCell ref="Q40:S40"/>
    <mergeCell ref="R30:S30"/>
    <mergeCell ref="B37:R37"/>
    <mergeCell ref="S35:U35"/>
  </mergeCells>
  <dataValidations count="4">
    <dataValidation type="list" allowBlank="1" showInputMessage="1" showErrorMessage="1" sqref="AB27:AD28">
      <formula1>$AY$3:$AY$53</formula1>
    </dataValidation>
    <dataValidation type="list" allowBlank="1" showInputMessage="1" showErrorMessage="1" sqref="Q46:S46 Q23:S23">
      <formula1>$AW$8:$AW$12</formula1>
    </dataValidation>
    <dataValidation type="list" allowBlank="1" showInputMessage="1" showErrorMessage="1" sqref="S35:U37 Q24:S24 Q20:S22 Q47:S49 V17:W20 X17:X19 Q40:S45 Y10:AA10 V13:X14">
      <formula1>$AW$3:$AW$5</formula1>
    </dataValidation>
    <dataValidation type="list" allowBlank="1" showInputMessage="1" showErrorMessage="1" sqref="T11:Y11">
      <formula1>$BA$3:$BA$18</formula1>
    </dataValidation>
  </dataValidations>
  <printOptions horizontalCentered="1"/>
  <pageMargins left="0.70866141732283472" right="0.70866141732283472" top="0.78740157480314965" bottom="0.78740157480314965" header="0.31496062992125984" footer="0.31496062992125984"/>
  <pageSetup paperSize="9" orientation="portrait" blackAndWhite="1" verticalDpi="597" r:id="rId1"/>
  <ignoredErrors>
    <ignoredError sqref="AG43 AG48 AG45:AG46"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Stanovení kategorie stavby</vt:lpstr>
      <vt:lpstr>'Stanovení kategorie stavby'!Oblast_tisku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Zdeněk Bárta</dc:creator>
  <cp:lastModifiedBy>Rienessl Patrik</cp:lastModifiedBy>
  <cp:lastPrinted>2022-02-07T20:28:21Z</cp:lastPrinted>
  <dcterms:created xsi:type="dcterms:W3CDTF">2020-10-24T10:24:52Z</dcterms:created>
  <dcterms:modified xsi:type="dcterms:W3CDTF">2022-09-15T10:02:02Z</dcterms:modified>
</cp:coreProperties>
</file>